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calculo actual" sheetId="1" r:id="rId1"/>
    <sheet name="calculo 2009-2010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<sst xmlns="http://schemas.openxmlformats.org/spreadsheetml/2006/main" count="144" uniqueCount="91">
  <si>
    <t>MINUTOS POR PERIODO ACADEMICO EN SEC. Y MEDIA</t>
  </si>
  <si>
    <t>NUMERO DE PERIODOS ACADEMICOS POR DOCENTE</t>
  </si>
  <si>
    <t>Prees</t>
  </si>
  <si>
    <t>Bás. Prim.</t>
  </si>
  <si>
    <t>6º</t>
  </si>
  <si>
    <t>7º</t>
  </si>
  <si>
    <t>8º</t>
  </si>
  <si>
    <t>9º</t>
  </si>
  <si>
    <t>10°</t>
  </si>
  <si>
    <t>11°</t>
  </si>
  <si>
    <t>12º</t>
  </si>
  <si>
    <t>13º</t>
  </si>
  <si>
    <t>TOTAL</t>
  </si>
  <si>
    <t>Número de grupos</t>
  </si>
  <si>
    <t>INTENSIDAD HORARIA DE LAS ÁREAS FUNDAMENTALES Y OPTATIVAS POR GRADO</t>
  </si>
  <si>
    <t>FUNDAMENTALES</t>
  </si>
  <si>
    <t>Preescolar</t>
  </si>
  <si>
    <t>Básica primaria</t>
  </si>
  <si>
    <t>Ciencias naturales y educación ambiental</t>
  </si>
  <si>
    <t>Ciencias sociales</t>
  </si>
  <si>
    <t>Educación física, recreación y deportes</t>
  </si>
  <si>
    <t>Educación artística - Artes plásticas(dibujo)</t>
  </si>
  <si>
    <t>Educación artística - Música</t>
  </si>
  <si>
    <t>Educación artística - Artes escénicas</t>
  </si>
  <si>
    <t>Educación artística - Danzas</t>
  </si>
  <si>
    <t>Educación ética y en valores humanos</t>
  </si>
  <si>
    <t>Educación religiosa</t>
  </si>
  <si>
    <t>Humanidades y lengua castellana</t>
  </si>
  <si>
    <t>Idioma extranjero inglés</t>
  </si>
  <si>
    <t>Idioma extranjero francés</t>
  </si>
  <si>
    <t>Matemáticas</t>
  </si>
  <si>
    <t>Ciencias Económicas y Políticas</t>
  </si>
  <si>
    <t>Filosofía</t>
  </si>
  <si>
    <t>Tecnología e informática</t>
  </si>
  <si>
    <t>Química</t>
  </si>
  <si>
    <t>Contabilidad</t>
  </si>
  <si>
    <t>Física</t>
  </si>
  <si>
    <t>OP-TATI-VAS</t>
  </si>
  <si>
    <t xml:space="preserve">GESTION EMPRESARIAL </t>
  </si>
  <si>
    <t>PROCESOS AGROINDUTRIALES</t>
  </si>
  <si>
    <t>Química y medio ambiente</t>
  </si>
  <si>
    <t>FUNDAMENTACION PECUARIA</t>
  </si>
  <si>
    <t>TOTAL PERIODOS ACADÉMICOS SEMANALES DE ÁREAS FUNDAMENTALES + OPTATIVAS POR GRADO</t>
  </si>
  <si>
    <t>DOCENTES ACTUALES</t>
  </si>
  <si>
    <t>PERIODOS ACADEMICOS TOTALES POR ASIGNATURA Y GRADO (Número de grupos x Intensidad horaria de las áreas por grado)</t>
  </si>
  <si>
    <t>TOTAL            ( horas de áreas por grados )</t>
  </si>
  <si>
    <t>DOCENTES Resultado</t>
  </si>
  <si>
    <t>DOCENTES REQUERIDOS</t>
  </si>
  <si>
    <t>PERIODOS EXTRAS o FALTANTES</t>
  </si>
  <si>
    <t>PLANTA</t>
  </si>
  <si>
    <t>OFERENTES</t>
  </si>
  <si>
    <r>
      <t>DOCENTES</t>
    </r>
    <r>
      <rPr>
        <b/>
        <sz val="9"/>
        <color indexed="53"/>
        <rFont val="Arial Narrow"/>
        <family val="2"/>
      </rPr>
      <t xml:space="preserve"> EXCEDENTES</t>
    </r>
    <r>
      <rPr>
        <b/>
        <sz val="9"/>
        <rFont val="Arial Narrow"/>
        <family val="2"/>
      </rPr>
      <t xml:space="preserve"> O FALTANTES</t>
    </r>
  </si>
  <si>
    <t>Educación artística - Artes plásticas(DIBUJO)</t>
  </si>
  <si>
    <t xml:space="preserve">TOTAL DOCENTES </t>
  </si>
  <si>
    <t>TOTAL PERIODOS ACADÉMICOS EXTRAS</t>
  </si>
  <si>
    <t>TOTAL HORAS EXTRAS REQUERIDAS</t>
  </si>
  <si>
    <t>docente de apoyo</t>
  </si>
  <si>
    <t>docentes orientadores</t>
  </si>
  <si>
    <t>TOTAL DOCENTES ACTUALES</t>
  </si>
  <si>
    <t>DOCENTES REQUERIDOS MENOS A DOCENTES ACTUALES</t>
  </si>
  <si>
    <t>FIRMA Y CÉDULA DEL RECTOR O DIRECTOR RURAL</t>
  </si>
  <si>
    <t>NOMBRE DE LA ENTIDAD TERRITORIAL CERTIFICADA: MUNICIPIO DE PASTO</t>
  </si>
  <si>
    <t>FIRMA Y CÉDULA DEL RESPONSABLE DE DILIGENCIAR LA INFORMACIÓN</t>
  </si>
  <si>
    <t>CUADRO PARA EL CÁLCULO DE NECESIDADES DOCENTES POR ESTABLECIMIENTO EDUCATIVO (ejemplo)</t>
  </si>
  <si>
    <t>Estudiantes matriculados (SIMAT)</t>
  </si>
  <si>
    <r>
      <t>AÑO ESCOLAR:</t>
    </r>
    <r>
      <rPr>
        <sz val="12"/>
        <rFont val="Arial Narrow"/>
        <family val="2"/>
      </rPr>
      <t xml:space="preserve"> 2008-2009</t>
    </r>
  </si>
  <si>
    <t>CÓDIGO DANE DEL ESTABLECIMIENTO EDUCATIVO:   1520065027</t>
  </si>
  <si>
    <t>NOMBRE DEL ESTABLECIMIENTO EDUCATIVO IEM LUIS EDUARDO MORA OSEJO</t>
  </si>
  <si>
    <t>No. DE SEDES:  5</t>
  </si>
  <si>
    <t>NOMBRE RECTOR O DIRECTOR RURAL:  CARMEN ALICIA PATIÑO MORA</t>
  </si>
  <si>
    <t>HORARIO ESCOLAR               7:00 A 12:45      -  13:00 A 18:45</t>
  </si>
  <si>
    <t>PROCESOS BIOLOGICOS</t>
  </si>
  <si>
    <t>COMPUTACION (Programación, Mantenimiento computadores, Utilitarios, Diseño página web)</t>
  </si>
  <si>
    <t xml:space="preserve">SALUD (fuNDAMENTOS DE SALUD, FARMACOLOGÍA, TECNICAS BÁSICA, MATERNO INFANTIL, porcedimientos) </t>
  </si>
  <si>
    <t>ELECTRONICA ( Electricidad - Electrónica)</t>
  </si>
  <si>
    <t>SUBSECRETARIA ADMINISTRTIVA Y FINANCIERA</t>
  </si>
  <si>
    <t xml:space="preserve">CUADRO NECESIDADES DOCENTES POR EE 2009 - 2010 </t>
  </si>
  <si>
    <t>ESTABLECIMIENTO :</t>
  </si>
  <si>
    <t>FECHA :</t>
  </si>
  <si>
    <t>AREA</t>
  </si>
  <si>
    <t>No  DOCENTES ACTUALES</t>
  </si>
  <si>
    <t>No DOCENTES REQUERIDOS</t>
  </si>
  <si>
    <t>No DOCENTES EXCEDENTES</t>
  </si>
  <si>
    <t>OP-TATI-VAS ( según la necesidad)</t>
  </si>
  <si>
    <t>FIRMA, NOMBRE Y CÉDULA DEL RECTOR O DIRECTOR RURAL</t>
  </si>
  <si>
    <t>FIRMA,  NOMBRE Y CÉDULA DEL RESPONSABLE DE DILIGENCIAR LA INFORMACIÓN</t>
  </si>
  <si>
    <t>No. docentes a liberar por matriz 3020 es de 15</t>
  </si>
  <si>
    <t>los registrados y certificador por RECTOR en SE</t>
  </si>
  <si>
    <t>Cálculo de horas extras para cubrir</t>
  </si>
  <si>
    <t>ocentes de Oferentes o Educación contraatada</t>
  </si>
  <si>
    <t xml:space="preserve">SECRETARIA DE EDUCACION MUNICIPAL DE 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</si>
</sst>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"/>
    <numFmt numFmtId="195" formatCode="0.000"/>
    <numFmt numFmtId="196" formatCode="0.0000"/>
    <numFmt numFmtId="197" formatCode="0.00000"/>
    <numFmt numFmtId="198" formatCode="0.000000"/>
  </numFmts>
  <fonts count="51">
    <font>
      <sz val="10"/>
      <name val="Arial"/>
      <family val="0"/>
    </font>
    <font>
      <b/>
      <sz val="16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"/>
      <family val="0"/>
    </font>
    <font>
      <b/>
      <sz val="9"/>
      <name val="Arial Narrow"/>
      <family val="2"/>
    </font>
    <font>
      <b/>
      <sz val="9"/>
      <color indexed="53"/>
      <name val="Arial Narrow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2"/>
      <name val="Arial Narrow"/>
      <family val="2"/>
    </font>
    <font>
      <sz val="12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1" fontId="4" fillId="0" borderId="17" xfId="0" applyNumberFormat="1" applyFont="1" applyFill="1" applyBorder="1" applyAlignment="1">
      <alignment vertical="center" wrapText="1"/>
    </xf>
    <xf numFmtId="1" fontId="4" fillId="0" borderId="18" xfId="0" applyNumberFormat="1" applyFont="1" applyFill="1" applyBorder="1" applyAlignment="1">
      <alignment vertical="center" wrapText="1"/>
    </xf>
    <xf numFmtId="191" fontId="4" fillId="0" borderId="18" xfId="0" applyNumberFormat="1" applyFont="1" applyFill="1" applyBorder="1" applyAlignment="1">
      <alignment vertical="center" wrapText="1"/>
    </xf>
    <xf numFmtId="1" fontId="4" fillId="0" borderId="19" xfId="0" applyNumberFormat="1" applyFont="1" applyFill="1" applyBorder="1" applyAlignment="1">
      <alignment vertical="center" wrapText="1"/>
    </xf>
    <xf numFmtId="1" fontId="4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vertical="center" wrapText="1"/>
    </xf>
    <xf numFmtId="191" fontId="4" fillId="0" borderId="21" xfId="0" applyNumberFormat="1" applyFont="1" applyFill="1" applyBorder="1" applyAlignment="1">
      <alignment vertical="center" wrapText="1"/>
    </xf>
    <xf numFmtId="1" fontId="4" fillId="0" borderId="22" xfId="0" applyNumberFormat="1" applyFont="1" applyFill="1" applyBorder="1" applyAlignment="1">
      <alignment vertical="center" wrapText="1"/>
    </xf>
    <xf numFmtId="1" fontId="4" fillId="33" borderId="23" xfId="0" applyNumberFormat="1" applyFont="1" applyFill="1" applyBorder="1" applyAlignment="1">
      <alignment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191" fontId="4" fillId="0" borderId="18" xfId="0" applyNumberFormat="1" applyFont="1" applyFill="1" applyBorder="1" applyAlignment="1">
      <alignment horizontal="right" vertical="center" wrapText="1"/>
    </xf>
    <xf numFmtId="191" fontId="4" fillId="33" borderId="15" xfId="0" applyNumberFormat="1" applyFont="1" applyFill="1" applyBorder="1" applyAlignment="1">
      <alignment horizontal="right" vertical="center" wrapText="1"/>
    </xf>
    <xf numFmtId="191" fontId="3" fillId="33" borderId="15" xfId="0" applyNumberFormat="1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191" fontId="4" fillId="33" borderId="26" xfId="0" applyNumberFormat="1" applyFont="1" applyFill="1" applyBorder="1" applyAlignment="1">
      <alignment horizontal="right" vertical="center" wrapText="1"/>
    </xf>
    <xf numFmtId="191" fontId="4" fillId="0" borderId="25" xfId="0" applyNumberFormat="1" applyFont="1" applyFill="1" applyBorder="1" applyAlignment="1">
      <alignment horizontal="right" vertical="center" wrapText="1"/>
    </xf>
    <xf numFmtId="191" fontId="3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191" fontId="4" fillId="33" borderId="26" xfId="0" applyNumberFormat="1" applyFont="1" applyFill="1" applyBorder="1" applyAlignment="1">
      <alignment horizontal="center" vertical="center" wrapText="1"/>
    </xf>
    <xf numFmtId="191" fontId="4" fillId="34" borderId="25" xfId="0" applyNumberFormat="1" applyFont="1" applyFill="1" applyBorder="1" applyAlignment="1">
      <alignment horizontal="center" vertical="center" wrapText="1"/>
    </xf>
    <xf numFmtId="191" fontId="4" fillId="0" borderId="25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191" fontId="4" fillId="0" borderId="21" xfId="0" applyNumberFormat="1" applyFont="1" applyFill="1" applyBorder="1" applyAlignment="1">
      <alignment horizontal="center" vertical="center" wrapText="1"/>
    </xf>
    <xf numFmtId="177" fontId="4" fillId="33" borderId="23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191" fontId="4" fillId="0" borderId="31" xfId="0" applyNumberFormat="1" applyFont="1" applyFill="1" applyBorder="1" applyAlignment="1">
      <alignment horizontal="right" vertical="center" wrapText="1"/>
    </xf>
    <xf numFmtId="1" fontId="4" fillId="0" borderId="32" xfId="0" applyNumberFormat="1" applyFont="1" applyFill="1" applyBorder="1" applyAlignment="1">
      <alignment horizontal="right" vertical="center" wrapText="1"/>
    </xf>
    <xf numFmtId="1" fontId="4" fillId="0" borderId="33" xfId="0" applyNumberFormat="1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191" fontId="4" fillId="33" borderId="35" xfId="0" applyNumberFormat="1" applyFont="1" applyFill="1" applyBorder="1" applyAlignment="1">
      <alignment horizontal="right" vertical="center" wrapText="1"/>
    </xf>
    <xf numFmtId="191" fontId="4" fillId="33" borderId="0" xfId="0" applyNumberFormat="1" applyFont="1" applyFill="1" applyBorder="1" applyAlignment="1">
      <alignment horizontal="right" vertical="center" wrapText="1"/>
    </xf>
    <xf numFmtId="191" fontId="4" fillId="0" borderId="36" xfId="0" applyNumberFormat="1" applyFont="1" applyFill="1" applyBorder="1" applyAlignment="1">
      <alignment horizontal="right" vertical="center" wrapText="1"/>
    </xf>
    <xf numFmtId="0" fontId="4" fillId="0" borderId="37" xfId="0" applyFont="1" applyFill="1" applyBorder="1" applyAlignment="1">
      <alignment horizontal="right" vertical="center" wrapText="1"/>
    </xf>
    <xf numFmtId="0" fontId="4" fillId="0" borderId="38" xfId="0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2" fontId="4" fillId="0" borderId="37" xfId="0" applyNumberFormat="1" applyFont="1" applyFill="1" applyBorder="1" applyAlignment="1">
      <alignment horizontal="right" vertical="center" wrapText="1"/>
    </xf>
    <xf numFmtId="2" fontId="4" fillId="0" borderId="38" xfId="0" applyNumberFormat="1" applyFont="1" applyFill="1" applyBorder="1" applyAlignment="1">
      <alignment horizontal="right" vertical="center" wrapText="1"/>
    </xf>
    <xf numFmtId="191" fontId="4" fillId="0" borderId="39" xfId="0" applyNumberFormat="1" applyFont="1" applyFill="1" applyBorder="1" applyAlignment="1">
      <alignment horizontal="right" vertical="center" wrapText="1"/>
    </xf>
    <xf numFmtId="191" fontId="3" fillId="33" borderId="35" xfId="0" applyNumberFormat="1" applyFont="1" applyFill="1" applyBorder="1" applyAlignment="1">
      <alignment horizontal="left" vertical="center" wrapText="1"/>
    </xf>
    <xf numFmtId="191" fontId="3" fillId="33" borderId="26" xfId="0" applyNumberFormat="1" applyFont="1" applyFill="1" applyBorder="1" applyAlignment="1">
      <alignment horizontal="left" vertical="center" wrapText="1"/>
    </xf>
    <xf numFmtId="191" fontId="3" fillId="33" borderId="40" xfId="0" applyNumberFormat="1" applyFont="1" applyFill="1" applyBorder="1" applyAlignment="1">
      <alignment horizontal="left" vertical="center" wrapText="1"/>
    </xf>
    <xf numFmtId="191" fontId="3" fillId="33" borderId="23" xfId="0" applyNumberFormat="1" applyFont="1" applyFill="1" applyBorder="1" applyAlignment="1">
      <alignment horizontal="left" vertical="center" wrapText="1"/>
    </xf>
    <xf numFmtId="191" fontId="4" fillId="0" borderId="21" xfId="0" applyNumberFormat="1" applyFont="1" applyFill="1" applyBorder="1" applyAlignment="1">
      <alignment horizontal="right" vertical="center" wrapText="1"/>
    </xf>
    <xf numFmtId="191" fontId="4" fillId="0" borderId="41" xfId="0" applyNumberFormat="1" applyFont="1" applyFill="1" applyBorder="1" applyAlignment="1">
      <alignment horizontal="right" vertical="center" wrapText="1"/>
    </xf>
    <xf numFmtId="0" fontId="2" fillId="0" borderId="42" xfId="0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right" vertical="center" wrapText="1"/>
    </xf>
    <xf numFmtId="2" fontId="3" fillId="0" borderId="28" xfId="0" applyNumberFormat="1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45" xfId="0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vertical="center" wrapText="1"/>
    </xf>
    <xf numFmtId="0" fontId="0" fillId="0" borderId="25" xfId="0" applyBorder="1" applyAlignment="1">
      <alignment/>
    </xf>
    <xf numFmtId="1" fontId="4" fillId="0" borderId="46" xfId="0" applyNumberFormat="1" applyFont="1" applyFill="1" applyBorder="1" applyAlignment="1">
      <alignment vertical="center" wrapText="1"/>
    </xf>
    <xf numFmtId="0" fontId="0" fillId="0" borderId="25" xfId="0" applyBorder="1" applyAlignment="1">
      <alignment horizontal="center"/>
    </xf>
    <xf numFmtId="1" fontId="0" fillId="0" borderId="0" xfId="0" applyNumberFormat="1" applyAlignment="1">
      <alignment/>
    </xf>
    <xf numFmtId="191" fontId="3" fillId="0" borderId="24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25" xfId="0" applyFont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center"/>
    </xf>
    <xf numFmtId="0" fontId="14" fillId="0" borderId="25" xfId="0" applyFont="1" applyFill="1" applyBorder="1" applyAlignment="1">
      <alignment horizontal="left" vertical="center"/>
    </xf>
    <xf numFmtId="0" fontId="0" fillId="0" borderId="25" xfId="0" applyFont="1" applyBorder="1" applyAlignment="1">
      <alignment/>
    </xf>
    <xf numFmtId="0" fontId="14" fillId="0" borderId="25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1" fontId="4" fillId="35" borderId="33" xfId="0" applyNumberFormat="1" applyFont="1" applyFill="1" applyBorder="1" applyAlignment="1">
      <alignment horizontal="right" vertical="center" wrapText="1"/>
    </xf>
    <xf numFmtId="0" fontId="4" fillId="35" borderId="38" xfId="0" applyFont="1" applyFill="1" applyBorder="1" applyAlignment="1">
      <alignment horizontal="right" vertical="center" wrapText="1"/>
    </xf>
    <xf numFmtId="0" fontId="5" fillId="36" borderId="45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1" fontId="4" fillId="35" borderId="38" xfId="0" applyNumberFormat="1" applyFont="1" applyFill="1" applyBorder="1" applyAlignment="1">
      <alignment horizontal="right" vertical="center" wrapText="1"/>
    </xf>
    <xf numFmtId="1" fontId="3" fillId="0" borderId="43" xfId="0" applyNumberFormat="1" applyFont="1" applyFill="1" applyBorder="1" applyAlignment="1">
      <alignment horizontal="right" vertical="center" wrapText="1"/>
    </xf>
    <xf numFmtId="1" fontId="3" fillId="0" borderId="28" xfId="0" applyNumberFormat="1" applyFont="1" applyFill="1" applyBorder="1" applyAlignment="1">
      <alignment horizontal="right" vertical="center" wrapText="1"/>
    </xf>
    <xf numFmtId="1" fontId="3" fillId="37" borderId="0" xfId="0" applyNumberFormat="1" applyFont="1" applyFill="1" applyBorder="1" applyAlignment="1">
      <alignment horizontal="right" vertical="center" wrapText="1"/>
    </xf>
    <xf numFmtId="1" fontId="3" fillId="38" borderId="28" xfId="0" applyNumberFormat="1" applyFont="1" applyFill="1" applyBorder="1" applyAlignment="1">
      <alignment horizontal="right" vertical="center" wrapText="1"/>
    </xf>
    <xf numFmtId="1" fontId="3" fillId="38" borderId="43" xfId="0" applyNumberFormat="1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vertical="center" wrapText="1"/>
    </xf>
    <xf numFmtId="0" fontId="5" fillId="38" borderId="0" xfId="0" applyFont="1" applyFill="1" applyBorder="1" applyAlignment="1">
      <alignment horizontal="center" vertical="center" wrapText="1"/>
    </xf>
    <xf numFmtId="1" fontId="3" fillId="0" borderId="43" xfId="0" applyNumberFormat="1" applyFont="1" applyFill="1" applyBorder="1" applyAlignment="1">
      <alignment horizontal="center" vertical="center" wrapText="1"/>
    </xf>
    <xf numFmtId="194" fontId="2" fillId="40" borderId="29" xfId="0" applyNumberFormat="1" applyFont="1" applyFill="1" applyBorder="1" applyAlignment="1">
      <alignment horizontal="center" vertical="center" wrapText="1"/>
    </xf>
    <xf numFmtId="1" fontId="4" fillId="34" borderId="38" xfId="0" applyNumberFormat="1" applyFont="1" applyFill="1" applyBorder="1" applyAlignment="1">
      <alignment horizontal="right" vertical="center" wrapText="1"/>
    </xf>
    <xf numFmtId="2" fontId="15" fillId="0" borderId="37" xfId="0" applyNumberFormat="1" applyFont="1" applyFill="1" applyBorder="1" applyAlignment="1">
      <alignment horizontal="right" vertical="center" wrapText="1"/>
    </xf>
    <xf numFmtId="1" fontId="16" fillId="0" borderId="33" xfId="0" applyNumberFormat="1" applyFont="1" applyFill="1" applyBorder="1" applyAlignment="1">
      <alignment horizontal="right" vertical="center" wrapText="1"/>
    </xf>
    <xf numFmtId="0" fontId="5" fillId="40" borderId="0" xfId="0" applyFont="1" applyFill="1" applyBorder="1" applyAlignment="1">
      <alignment horizontal="right" vertical="center" wrapText="1"/>
    </xf>
    <xf numFmtId="0" fontId="5" fillId="4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vertical="center" textRotation="255" wrapText="1"/>
    </xf>
    <xf numFmtId="0" fontId="6" fillId="0" borderId="38" xfId="0" applyFont="1" applyBorder="1" applyAlignment="1">
      <alignment vertical="center" textRotation="255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textRotation="255" wrapText="1"/>
    </xf>
    <xf numFmtId="0" fontId="6" fillId="0" borderId="34" xfId="0" applyFont="1" applyBorder="1" applyAlignment="1">
      <alignment vertical="center" textRotation="255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10" fillId="41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13" fillId="0" borderId="59" xfId="0" applyFont="1" applyFill="1" applyBorder="1" applyAlignment="1">
      <alignment vertical="center" textRotation="255" wrapText="1"/>
    </xf>
    <xf numFmtId="0" fontId="13" fillId="0" borderId="34" xfId="0" applyFont="1" applyBorder="1" applyAlignment="1">
      <alignment vertical="center" textRotation="255" wrapText="1"/>
    </xf>
    <xf numFmtId="0" fontId="13" fillId="0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tabSelected="1" zoomScale="75" zoomScaleNormal="75" zoomScalePageLayoutView="0" workbookViewId="0" topLeftCell="A1">
      <selection activeCell="A3" sqref="A3:X3"/>
    </sheetView>
  </sheetViews>
  <sheetFormatPr defaultColWidth="11.421875" defaultRowHeight="12.75"/>
  <cols>
    <col min="1" max="1" width="4.00390625" style="0" customWidth="1"/>
    <col min="2" max="2" width="34.00390625" style="0" customWidth="1"/>
    <col min="3" max="3" width="6.28125" style="0" customWidth="1"/>
    <col min="4" max="4" width="7.57421875" style="0" customWidth="1"/>
    <col min="5" max="18" width="6.28125" style="0" customWidth="1"/>
    <col min="19" max="22" width="10.140625" style="0" customWidth="1"/>
    <col min="23" max="23" width="8.28125" style="0" customWidth="1"/>
    <col min="24" max="24" width="6.421875" style="0" customWidth="1"/>
    <col min="25" max="25" width="10.140625" style="0" customWidth="1"/>
  </cols>
  <sheetData>
    <row r="1" spans="1:25" ht="20.25">
      <c r="A1" s="167" t="s">
        <v>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9"/>
    </row>
    <row r="2" spans="1:25" ht="12.75">
      <c r="A2" s="148"/>
      <c r="B2" s="17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</row>
    <row r="3" spans="1:25" ht="15.75">
      <c r="A3" s="157" t="s">
        <v>65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4"/>
    </row>
    <row r="4" spans="1:25" ht="15.75">
      <c r="A4" s="157" t="s">
        <v>61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4"/>
    </row>
    <row r="5" spans="1:25" ht="15.75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4"/>
    </row>
    <row r="6" spans="1:25" ht="15.75">
      <c r="A6" s="157" t="s">
        <v>66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4"/>
    </row>
    <row r="7" spans="1:25" ht="15.75">
      <c r="A7" s="157" t="s">
        <v>67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4"/>
    </row>
    <row r="8" spans="1:25" ht="15.75">
      <c r="A8" s="157" t="s">
        <v>68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4"/>
    </row>
    <row r="9" spans="1:25" ht="15.75">
      <c r="A9" s="157" t="s">
        <v>69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4"/>
    </row>
    <row r="10" spans="1:25" ht="15.75">
      <c r="A10" s="157" t="s">
        <v>70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4"/>
    </row>
    <row r="11" spans="1:25" ht="27" customHeight="1">
      <c r="A11" s="146" t="s">
        <v>0</v>
      </c>
      <c r="B11" s="147"/>
      <c r="C11" s="126">
        <v>60</v>
      </c>
      <c r="D11" s="7"/>
      <c r="E11" s="134">
        <v>55</v>
      </c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6"/>
      <c r="V11" s="6"/>
      <c r="W11" s="6"/>
      <c r="X11" s="8"/>
      <c r="Y11" s="4"/>
    </row>
    <row r="12" spans="1:25" ht="24" customHeight="1" thickBot="1">
      <c r="A12" s="146" t="s">
        <v>1</v>
      </c>
      <c r="B12" s="147"/>
      <c r="C12" s="133">
        <v>22</v>
      </c>
      <c r="D12" s="8"/>
      <c r="E12" s="127">
        <v>24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4"/>
    </row>
    <row r="13" spans="1:25" ht="33" customHeight="1" thickBot="1">
      <c r="A13" s="148"/>
      <c r="B13" s="149"/>
      <c r="C13" s="9" t="s">
        <v>2</v>
      </c>
      <c r="D13" s="10" t="s">
        <v>3</v>
      </c>
      <c r="E13" s="10" t="s">
        <v>4</v>
      </c>
      <c r="F13" s="10" t="s">
        <v>5</v>
      </c>
      <c r="G13" s="10" t="s">
        <v>6</v>
      </c>
      <c r="H13" s="10" t="s">
        <v>7</v>
      </c>
      <c r="I13" s="10" t="s">
        <v>8</v>
      </c>
      <c r="J13" s="10" t="s">
        <v>9</v>
      </c>
      <c r="K13" s="10">
        <v>10</v>
      </c>
      <c r="L13" s="10">
        <v>11</v>
      </c>
      <c r="M13" s="10">
        <v>10</v>
      </c>
      <c r="N13" s="10">
        <v>11</v>
      </c>
      <c r="O13" s="10">
        <v>10</v>
      </c>
      <c r="P13" s="10">
        <v>11</v>
      </c>
      <c r="Q13" s="10" t="s">
        <v>10</v>
      </c>
      <c r="R13" s="10" t="s">
        <v>11</v>
      </c>
      <c r="S13" s="11" t="s">
        <v>12</v>
      </c>
      <c r="T13" s="12"/>
      <c r="U13" s="12"/>
      <c r="V13" s="12"/>
      <c r="W13" s="12"/>
      <c r="X13" s="13"/>
      <c r="Y13" s="14"/>
    </row>
    <row r="14" spans="1:25" ht="15.75">
      <c r="A14" s="150" t="s">
        <v>13</v>
      </c>
      <c r="B14" s="151"/>
      <c r="C14" s="16">
        <v>6</v>
      </c>
      <c r="D14" s="17">
        <v>30</v>
      </c>
      <c r="E14" s="17">
        <v>8</v>
      </c>
      <c r="F14" s="17">
        <v>7</v>
      </c>
      <c r="G14" s="17">
        <v>7</v>
      </c>
      <c r="H14" s="17">
        <v>7</v>
      </c>
      <c r="I14" s="17">
        <v>2</v>
      </c>
      <c r="J14" s="17">
        <v>1</v>
      </c>
      <c r="K14" s="17">
        <v>2</v>
      </c>
      <c r="L14" s="17">
        <v>2</v>
      </c>
      <c r="M14" s="17">
        <v>2</v>
      </c>
      <c r="N14" s="17">
        <v>1</v>
      </c>
      <c r="O14" s="17">
        <v>2</v>
      </c>
      <c r="P14" s="17">
        <v>2</v>
      </c>
      <c r="Q14" s="18"/>
      <c r="R14" s="18"/>
      <c r="S14" s="19">
        <f>SUM(C14:R14)</f>
        <v>79</v>
      </c>
      <c r="T14" s="20"/>
      <c r="U14" s="20"/>
      <c r="V14" s="20"/>
      <c r="W14" s="20"/>
      <c r="X14" s="21"/>
      <c r="Y14" s="22"/>
    </row>
    <row r="15" spans="1:25" ht="16.5" thickBot="1">
      <c r="A15" s="152" t="s">
        <v>64</v>
      </c>
      <c r="B15" s="153"/>
      <c r="C15" s="23">
        <v>125</v>
      </c>
      <c r="D15" s="23">
        <v>837</v>
      </c>
      <c r="E15" s="23">
        <v>220</v>
      </c>
      <c r="F15" s="23">
        <v>254</v>
      </c>
      <c r="G15" s="23">
        <v>203</v>
      </c>
      <c r="H15" s="23">
        <v>191</v>
      </c>
      <c r="I15" s="23">
        <v>51</v>
      </c>
      <c r="J15" s="23">
        <v>34</v>
      </c>
      <c r="K15" s="96">
        <v>56</v>
      </c>
      <c r="L15" s="96">
        <v>48</v>
      </c>
      <c r="M15" s="96">
        <v>52</v>
      </c>
      <c r="N15" s="96">
        <v>24</v>
      </c>
      <c r="O15" s="96">
        <v>47</v>
      </c>
      <c r="P15" s="96">
        <v>59</v>
      </c>
      <c r="Q15" s="24"/>
      <c r="R15" s="24"/>
      <c r="S15" s="25">
        <f>SUM(C15:R15)</f>
        <v>2201</v>
      </c>
      <c r="T15" s="26"/>
      <c r="U15" s="26"/>
      <c r="V15" s="26"/>
      <c r="W15" s="26"/>
      <c r="X15" s="27"/>
      <c r="Y15" s="28"/>
    </row>
    <row r="16" spans="1:25" ht="33" customHeight="1" thickBot="1">
      <c r="A16" s="162" t="s">
        <v>14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4"/>
    </row>
    <row r="17" spans="1:25" ht="15.75">
      <c r="A17" s="165" t="s">
        <v>15</v>
      </c>
      <c r="B17" s="29" t="s">
        <v>16</v>
      </c>
      <c r="C17" s="30">
        <v>20</v>
      </c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3"/>
      <c r="T17" s="33"/>
      <c r="U17" s="33"/>
      <c r="V17" s="33"/>
      <c r="W17" s="33"/>
      <c r="X17" s="34"/>
      <c r="Y17" s="35"/>
    </row>
    <row r="18" spans="1:25" ht="15.75">
      <c r="A18" s="166"/>
      <c r="B18" s="36" t="s">
        <v>17</v>
      </c>
      <c r="C18" s="37"/>
      <c r="D18" s="38">
        <v>25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  <c r="T18" s="40"/>
      <c r="U18" s="40"/>
      <c r="V18" s="40"/>
      <c r="W18" s="40"/>
      <c r="X18" s="21"/>
      <c r="Y18" s="22"/>
    </row>
    <row r="19" spans="1:25" ht="15.75" customHeight="1">
      <c r="A19" s="166"/>
      <c r="B19" s="41" t="s">
        <v>18</v>
      </c>
      <c r="C19" s="42"/>
      <c r="D19" s="42"/>
      <c r="E19" s="43">
        <v>5</v>
      </c>
      <c r="F19" s="43">
        <v>5</v>
      </c>
      <c r="G19" s="43">
        <v>5</v>
      </c>
      <c r="H19" s="43">
        <v>3</v>
      </c>
      <c r="I19" s="43">
        <v>0</v>
      </c>
      <c r="J19" s="43">
        <v>0</v>
      </c>
      <c r="K19" s="43"/>
      <c r="L19" s="43"/>
      <c r="M19" s="43"/>
      <c r="N19" s="43"/>
      <c r="O19" s="43"/>
      <c r="P19" s="43"/>
      <c r="Q19" s="44">
        <v>0</v>
      </c>
      <c r="R19" s="44">
        <v>0</v>
      </c>
      <c r="S19" s="45"/>
      <c r="T19" s="46"/>
      <c r="U19" s="46"/>
      <c r="V19" s="46"/>
      <c r="W19" s="46"/>
      <c r="X19" s="21"/>
      <c r="Y19" s="22"/>
    </row>
    <row r="20" spans="1:25" ht="15.75">
      <c r="A20" s="166"/>
      <c r="B20" s="41" t="s">
        <v>19</v>
      </c>
      <c r="C20" s="42"/>
      <c r="D20" s="42"/>
      <c r="E20" s="43">
        <v>5</v>
      </c>
      <c r="F20" s="43">
        <v>5</v>
      </c>
      <c r="G20" s="43">
        <v>5</v>
      </c>
      <c r="H20" s="43">
        <v>5</v>
      </c>
      <c r="I20" s="43">
        <v>2</v>
      </c>
      <c r="J20" s="43">
        <v>2</v>
      </c>
      <c r="K20" s="43">
        <v>2</v>
      </c>
      <c r="L20" s="43">
        <v>2</v>
      </c>
      <c r="M20" s="43">
        <v>2</v>
      </c>
      <c r="N20" s="43">
        <v>2</v>
      </c>
      <c r="O20" s="43">
        <v>2</v>
      </c>
      <c r="P20" s="43">
        <v>2</v>
      </c>
      <c r="Q20" s="44">
        <v>0</v>
      </c>
      <c r="R20" s="44">
        <v>0</v>
      </c>
      <c r="S20" s="45"/>
      <c r="T20" s="46"/>
      <c r="U20" s="46"/>
      <c r="V20" s="46"/>
      <c r="W20" s="46"/>
      <c r="X20" s="21"/>
      <c r="Y20" s="22"/>
    </row>
    <row r="21" spans="1:25" ht="31.5">
      <c r="A21" s="166"/>
      <c r="B21" s="41" t="s">
        <v>20</v>
      </c>
      <c r="C21" s="42"/>
      <c r="D21" s="42"/>
      <c r="E21" s="43">
        <v>1</v>
      </c>
      <c r="F21" s="43">
        <v>1</v>
      </c>
      <c r="G21" s="43">
        <v>1</v>
      </c>
      <c r="H21" s="43">
        <v>1</v>
      </c>
      <c r="I21" s="43">
        <v>1</v>
      </c>
      <c r="J21" s="43">
        <v>1</v>
      </c>
      <c r="K21" s="43">
        <v>1</v>
      </c>
      <c r="L21" s="43">
        <v>1</v>
      </c>
      <c r="M21" s="43">
        <v>1</v>
      </c>
      <c r="N21" s="43">
        <v>1</v>
      </c>
      <c r="O21" s="43">
        <v>1</v>
      </c>
      <c r="P21" s="43">
        <v>1</v>
      </c>
      <c r="Q21" s="44">
        <v>0</v>
      </c>
      <c r="R21" s="44">
        <v>0</v>
      </c>
      <c r="S21" s="45"/>
      <c r="T21" s="46"/>
      <c r="U21" s="46"/>
      <c r="V21" s="46"/>
      <c r="W21" s="46"/>
      <c r="X21" s="21"/>
      <c r="Y21" s="22"/>
    </row>
    <row r="22" spans="1:25" ht="31.5">
      <c r="A22" s="166"/>
      <c r="B22" s="41" t="s">
        <v>21</v>
      </c>
      <c r="C22" s="42"/>
      <c r="D22" s="42"/>
      <c r="E22" s="43">
        <v>1</v>
      </c>
      <c r="F22" s="43">
        <v>1</v>
      </c>
      <c r="G22" s="43">
        <v>1</v>
      </c>
      <c r="H22" s="43">
        <v>1</v>
      </c>
      <c r="I22" s="43">
        <v>1</v>
      </c>
      <c r="J22" s="43">
        <v>1</v>
      </c>
      <c r="K22" s="43">
        <v>1</v>
      </c>
      <c r="L22" s="43">
        <v>1</v>
      </c>
      <c r="M22" s="43">
        <v>1</v>
      </c>
      <c r="N22" s="43">
        <v>1</v>
      </c>
      <c r="O22" s="43">
        <v>1</v>
      </c>
      <c r="P22" s="43">
        <v>1</v>
      </c>
      <c r="Q22" s="44">
        <v>0</v>
      </c>
      <c r="R22" s="44">
        <v>0</v>
      </c>
      <c r="S22" s="45"/>
      <c r="T22" s="46"/>
      <c r="U22" s="46"/>
      <c r="V22" s="46"/>
      <c r="W22" s="46"/>
      <c r="X22" s="21"/>
      <c r="Y22" s="22"/>
    </row>
    <row r="23" spans="1:25" ht="15.75">
      <c r="A23" s="166"/>
      <c r="B23" s="41" t="s">
        <v>22</v>
      </c>
      <c r="C23" s="42"/>
      <c r="D23" s="42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>
        <v>0</v>
      </c>
      <c r="R23" s="44">
        <v>0</v>
      </c>
      <c r="S23" s="45"/>
      <c r="T23" s="46"/>
      <c r="U23" s="46"/>
      <c r="V23" s="46"/>
      <c r="W23" s="46"/>
      <c r="X23" s="21"/>
      <c r="Y23" s="22"/>
    </row>
    <row r="24" spans="1:25" ht="15.75">
      <c r="A24" s="166"/>
      <c r="B24" s="41" t="s">
        <v>23</v>
      </c>
      <c r="C24" s="42"/>
      <c r="D24" s="42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>
        <v>0</v>
      </c>
      <c r="R24" s="44">
        <v>0</v>
      </c>
      <c r="S24" s="45"/>
      <c r="T24" s="46"/>
      <c r="U24" s="46"/>
      <c r="V24" s="46"/>
      <c r="W24" s="46"/>
      <c r="X24" s="21"/>
      <c r="Y24" s="22"/>
    </row>
    <row r="25" spans="1:25" ht="15.75">
      <c r="A25" s="166"/>
      <c r="B25" s="41" t="s">
        <v>24</v>
      </c>
      <c r="C25" s="42"/>
      <c r="D25" s="42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>
        <v>0</v>
      </c>
      <c r="R25" s="44">
        <v>0</v>
      </c>
      <c r="S25" s="45"/>
      <c r="T25" s="46"/>
      <c r="U25" s="46"/>
      <c r="V25" s="46"/>
      <c r="W25" s="46"/>
      <c r="X25" s="21"/>
      <c r="Y25" s="22"/>
    </row>
    <row r="26" spans="1:25" ht="31.5">
      <c r="A26" s="166"/>
      <c r="B26" s="41" t="s">
        <v>25</v>
      </c>
      <c r="C26" s="42"/>
      <c r="D26" s="42"/>
      <c r="E26" s="43">
        <v>1</v>
      </c>
      <c r="F26" s="43">
        <v>1</v>
      </c>
      <c r="G26" s="43">
        <v>1</v>
      </c>
      <c r="H26" s="43">
        <v>1</v>
      </c>
      <c r="I26" s="43">
        <v>1</v>
      </c>
      <c r="J26" s="43">
        <v>1</v>
      </c>
      <c r="K26" s="43">
        <v>1</v>
      </c>
      <c r="L26" s="43">
        <v>1</v>
      </c>
      <c r="M26" s="43">
        <v>1</v>
      </c>
      <c r="N26" s="43">
        <v>1</v>
      </c>
      <c r="O26" s="43">
        <v>1</v>
      </c>
      <c r="P26" s="43">
        <v>1</v>
      </c>
      <c r="Q26" s="43">
        <v>0</v>
      </c>
      <c r="R26" s="44">
        <v>0</v>
      </c>
      <c r="S26" s="45"/>
      <c r="T26" s="46"/>
      <c r="U26" s="46"/>
      <c r="V26" s="46"/>
      <c r="W26" s="46"/>
      <c r="X26" s="21"/>
      <c r="Y26" s="22"/>
    </row>
    <row r="27" spans="1:25" ht="15.75">
      <c r="A27" s="166"/>
      <c r="B27" s="41" t="s">
        <v>26</v>
      </c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>
        <v>0</v>
      </c>
      <c r="R27" s="44">
        <v>0</v>
      </c>
      <c r="S27" s="45"/>
      <c r="T27" s="46"/>
      <c r="U27" s="46"/>
      <c r="V27" s="46"/>
      <c r="W27" s="46"/>
      <c r="X27" s="21"/>
      <c r="Y27" s="22"/>
    </row>
    <row r="28" spans="1:25" ht="15.75">
      <c r="A28" s="166"/>
      <c r="B28" s="41" t="s">
        <v>27</v>
      </c>
      <c r="C28" s="42"/>
      <c r="D28" s="42"/>
      <c r="E28" s="43">
        <v>5</v>
      </c>
      <c r="F28" s="43">
        <v>5</v>
      </c>
      <c r="G28" s="43">
        <v>5</v>
      </c>
      <c r="H28" s="43">
        <v>5</v>
      </c>
      <c r="I28" s="43">
        <v>5</v>
      </c>
      <c r="J28" s="43">
        <v>5</v>
      </c>
      <c r="K28" s="43">
        <v>3</v>
      </c>
      <c r="L28" s="43">
        <v>3</v>
      </c>
      <c r="M28" s="43">
        <v>3</v>
      </c>
      <c r="N28" s="43">
        <v>3</v>
      </c>
      <c r="O28" s="43">
        <v>3</v>
      </c>
      <c r="P28" s="43">
        <v>3</v>
      </c>
      <c r="Q28" s="43">
        <v>0</v>
      </c>
      <c r="R28" s="44">
        <v>0</v>
      </c>
      <c r="S28" s="45"/>
      <c r="T28" s="46"/>
      <c r="U28" s="46"/>
      <c r="V28" s="46"/>
      <c r="W28" s="46"/>
      <c r="X28" s="21"/>
      <c r="Y28" s="22"/>
    </row>
    <row r="29" spans="1:25" ht="15.75">
      <c r="A29" s="166"/>
      <c r="B29" s="41" t="s">
        <v>28</v>
      </c>
      <c r="C29" s="42"/>
      <c r="D29" s="42"/>
      <c r="E29" s="43">
        <v>3</v>
      </c>
      <c r="F29" s="43">
        <v>3</v>
      </c>
      <c r="G29" s="43">
        <v>3</v>
      </c>
      <c r="H29" s="43">
        <v>3</v>
      </c>
      <c r="I29" s="43">
        <v>3</v>
      </c>
      <c r="J29" s="43">
        <v>3</v>
      </c>
      <c r="K29" s="43">
        <v>3</v>
      </c>
      <c r="L29" s="43">
        <v>3</v>
      </c>
      <c r="M29" s="43">
        <v>3</v>
      </c>
      <c r="N29" s="43">
        <v>3</v>
      </c>
      <c r="O29" s="43">
        <v>3</v>
      </c>
      <c r="P29" s="43">
        <v>3</v>
      </c>
      <c r="Q29" s="43">
        <v>0</v>
      </c>
      <c r="R29" s="44">
        <v>0</v>
      </c>
      <c r="S29" s="45"/>
      <c r="T29" s="46"/>
      <c r="U29" s="46"/>
      <c r="V29" s="46"/>
      <c r="W29" s="46"/>
      <c r="X29" s="21"/>
      <c r="Y29" s="22"/>
    </row>
    <row r="30" spans="1:25" ht="15.75">
      <c r="A30" s="166"/>
      <c r="B30" s="41" t="s">
        <v>29</v>
      </c>
      <c r="C30" s="42"/>
      <c r="D30" s="42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>
        <v>0</v>
      </c>
      <c r="R30" s="44">
        <v>0</v>
      </c>
      <c r="S30" s="45"/>
      <c r="T30" s="46"/>
      <c r="U30" s="46"/>
      <c r="V30" s="46"/>
      <c r="W30" s="46"/>
      <c r="X30" s="21"/>
      <c r="Y30" s="22"/>
    </row>
    <row r="31" spans="1:25" ht="15.75">
      <c r="A31" s="166"/>
      <c r="B31" s="41" t="s">
        <v>30</v>
      </c>
      <c r="C31" s="42"/>
      <c r="D31" s="42"/>
      <c r="E31" s="43">
        <v>5</v>
      </c>
      <c r="F31" s="43">
        <v>5</v>
      </c>
      <c r="G31" s="43">
        <v>5</v>
      </c>
      <c r="H31" s="43">
        <v>5</v>
      </c>
      <c r="I31" s="43">
        <v>5</v>
      </c>
      <c r="J31" s="43">
        <v>5</v>
      </c>
      <c r="K31" s="43">
        <v>4</v>
      </c>
      <c r="L31" s="43">
        <v>4</v>
      </c>
      <c r="M31" s="43">
        <v>3</v>
      </c>
      <c r="N31" s="43">
        <v>3</v>
      </c>
      <c r="O31" s="43">
        <v>5</v>
      </c>
      <c r="P31" s="43">
        <v>5</v>
      </c>
      <c r="Q31" s="43">
        <v>0</v>
      </c>
      <c r="R31" s="44">
        <v>0</v>
      </c>
      <c r="S31" s="45"/>
      <c r="T31" s="46"/>
      <c r="U31" s="46"/>
      <c r="V31" s="46"/>
      <c r="W31" s="46"/>
      <c r="X31" s="21"/>
      <c r="Y31" s="22"/>
    </row>
    <row r="32" spans="1:25" ht="15.75">
      <c r="A32" s="166"/>
      <c r="B32" s="41" t="s">
        <v>31</v>
      </c>
      <c r="C32" s="42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>
        <v>0</v>
      </c>
      <c r="R32" s="44">
        <v>0</v>
      </c>
      <c r="S32" s="45"/>
      <c r="T32" s="46"/>
      <c r="U32" s="46"/>
      <c r="V32" s="46"/>
      <c r="W32" s="46"/>
      <c r="X32" s="21"/>
      <c r="Y32" s="22"/>
    </row>
    <row r="33" spans="1:25" ht="15.75">
      <c r="A33" s="166"/>
      <c r="B33" s="41" t="s">
        <v>32</v>
      </c>
      <c r="C33" s="42"/>
      <c r="D33" s="42"/>
      <c r="E33" s="43"/>
      <c r="F33" s="43"/>
      <c r="G33" s="43"/>
      <c r="H33" s="43"/>
      <c r="I33" s="43">
        <v>3</v>
      </c>
      <c r="J33" s="43">
        <v>3</v>
      </c>
      <c r="K33" s="43">
        <v>2</v>
      </c>
      <c r="L33" s="43">
        <v>2</v>
      </c>
      <c r="M33" s="43">
        <v>2</v>
      </c>
      <c r="N33" s="43">
        <v>2</v>
      </c>
      <c r="O33" s="43">
        <v>2</v>
      </c>
      <c r="P33" s="43">
        <v>2</v>
      </c>
      <c r="Q33" s="43">
        <v>0</v>
      </c>
      <c r="R33" s="44">
        <v>0</v>
      </c>
      <c r="S33" s="45"/>
      <c r="T33" s="46"/>
      <c r="U33" s="46"/>
      <c r="V33" s="46"/>
      <c r="W33" s="46"/>
      <c r="X33" s="21"/>
      <c r="Y33" s="22"/>
    </row>
    <row r="34" spans="1:25" ht="15.75">
      <c r="A34" s="166"/>
      <c r="B34" s="41" t="s">
        <v>33</v>
      </c>
      <c r="C34" s="42"/>
      <c r="D34" s="42"/>
      <c r="E34" s="43">
        <v>2</v>
      </c>
      <c r="F34" s="43">
        <v>2</v>
      </c>
      <c r="G34" s="43">
        <v>2</v>
      </c>
      <c r="H34" s="43">
        <v>2</v>
      </c>
      <c r="I34" s="43">
        <v>2</v>
      </c>
      <c r="J34" s="43">
        <v>2</v>
      </c>
      <c r="K34" s="43"/>
      <c r="L34" s="43"/>
      <c r="M34" s="43"/>
      <c r="N34" s="43"/>
      <c r="O34" s="43"/>
      <c r="P34" s="43"/>
      <c r="Q34" s="43">
        <v>0</v>
      </c>
      <c r="R34" s="44">
        <v>0</v>
      </c>
      <c r="S34" s="45"/>
      <c r="T34" s="46"/>
      <c r="U34" s="46"/>
      <c r="V34" s="46"/>
      <c r="W34" s="46"/>
      <c r="X34" s="21"/>
      <c r="Y34" s="22"/>
    </row>
    <row r="35" spans="1:25" ht="15.75">
      <c r="A35" s="166"/>
      <c r="B35" s="41" t="s">
        <v>34</v>
      </c>
      <c r="C35" s="42"/>
      <c r="D35" s="42"/>
      <c r="E35" s="43"/>
      <c r="F35" s="43"/>
      <c r="G35" s="43"/>
      <c r="H35" s="43">
        <v>1</v>
      </c>
      <c r="I35" s="43">
        <v>5</v>
      </c>
      <c r="J35" s="43">
        <v>5</v>
      </c>
      <c r="K35" s="43">
        <v>3</v>
      </c>
      <c r="L35" s="43">
        <v>3</v>
      </c>
      <c r="M35" s="43">
        <v>4</v>
      </c>
      <c r="N35" s="43">
        <v>4</v>
      </c>
      <c r="O35" s="43">
        <v>3</v>
      </c>
      <c r="P35" s="43">
        <v>3</v>
      </c>
      <c r="Q35" s="43">
        <v>0</v>
      </c>
      <c r="R35" s="44">
        <v>0</v>
      </c>
      <c r="S35" s="45"/>
      <c r="T35" s="46"/>
      <c r="U35" s="46"/>
      <c r="V35" s="46"/>
      <c r="W35" s="46"/>
      <c r="X35" s="21"/>
      <c r="Y35" s="22"/>
    </row>
    <row r="36" spans="1:25" ht="15.75">
      <c r="A36" s="166"/>
      <c r="B36" s="41" t="s">
        <v>35</v>
      </c>
      <c r="C36" s="42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4"/>
      <c r="S36" s="45"/>
      <c r="T36" s="46"/>
      <c r="U36" s="46"/>
      <c r="V36" s="46"/>
      <c r="W36" s="46"/>
      <c r="X36" s="21"/>
      <c r="Y36" s="22"/>
    </row>
    <row r="37" spans="1:25" ht="15.75">
      <c r="A37" s="166"/>
      <c r="B37" s="41" t="s">
        <v>36</v>
      </c>
      <c r="C37" s="42"/>
      <c r="D37" s="42"/>
      <c r="E37" s="43"/>
      <c r="F37" s="43"/>
      <c r="G37" s="43"/>
      <c r="H37" s="43">
        <v>1</v>
      </c>
      <c r="I37" s="43">
        <v>5</v>
      </c>
      <c r="J37" s="43">
        <v>5</v>
      </c>
      <c r="K37" s="43">
        <v>3</v>
      </c>
      <c r="L37" s="43">
        <v>3</v>
      </c>
      <c r="M37" s="43">
        <v>3</v>
      </c>
      <c r="N37" s="43">
        <v>3</v>
      </c>
      <c r="O37" s="43">
        <v>3</v>
      </c>
      <c r="P37" s="43">
        <v>3</v>
      </c>
      <c r="Q37" s="43">
        <v>0</v>
      </c>
      <c r="R37" s="44">
        <v>0</v>
      </c>
      <c r="S37" s="45"/>
      <c r="T37" s="46"/>
      <c r="U37" s="46"/>
      <c r="V37" s="46"/>
      <c r="W37" s="46"/>
      <c r="X37" s="21"/>
      <c r="Y37" s="22"/>
    </row>
    <row r="38" spans="1:25" ht="15.75">
      <c r="A38" s="159" t="s">
        <v>37</v>
      </c>
      <c r="B38" s="41" t="s">
        <v>38</v>
      </c>
      <c r="C38" s="42"/>
      <c r="D38" s="42"/>
      <c r="E38" s="43">
        <v>2</v>
      </c>
      <c r="F38" s="43">
        <v>2</v>
      </c>
      <c r="G38" s="43">
        <v>2</v>
      </c>
      <c r="H38" s="43">
        <v>2</v>
      </c>
      <c r="I38" s="43"/>
      <c r="J38" s="43"/>
      <c r="K38" s="43">
        <v>2</v>
      </c>
      <c r="L38" s="43">
        <v>2</v>
      </c>
      <c r="M38" s="43">
        <v>2</v>
      </c>
      <c r="N38" s="43">
        <v>2</v>
      </c>
      <c r="O38" s="43">
        <v>2</v>
      </c>
      <c r="P38" s="43">
        <v>2</v>
      </c>
      <c r="Q38" s="43">
        <v>0</v>
      </c>
      <c r="R38" s="44">
        <v>0</v>
      </c>
      <c r="S38" s="45"/>
      <c r="T38" s="21"/>
      <c r="U38" s="21"/>
      <c r="V38" s="21"/>
      <c r="W38" s="21"/>
      <c r="X38" s="21"/>
      <c r="Y38" s="22"/>
    </row>
    <row r="39" spans="1:25" ht="15.75">
      <c r="A39" s="159"/>
      <c r="B39" s="41" t="s">
        <v>71</v>
      </c>
      <c r="C39" s="42"/>
      <c r="D39" s="42"/>
      <c r="E39" s="43"/>
      <c r="F39" s="43"/>
      <c r="G39" s="43"/>
      <c r="H39" s="43"/>
      <c r="I39" s="43">
        <v>2</v>
      </c>
      <c r="J39" s="43">
        <v>2</v>
      </c>
      <c r="K39" s="43">
        <v>1</v>
      </c>
      <c r="L39" s="43">
        <v>1</v>
      </c>
      <c r="M39" s="43">
        <v>2</v>
      </c>
      <c r="N39" s="43">
        <v>2</v>
      </c>
      <c r="O39" s="43">
        <v>1</v>
      </c>
      <c r="P39" s="43">
        <v>1</v>
      </c>
      <c r="Q39" s="43">
        <v>0</v>
      </c>
      <c r="R39" s="44">
        <v>0</v>
      </c>
      <c r="S39" s="45"/>
      <c r="T39" s="21"/>
      <c r="U39" s="21"/>
      <c r="V39" s="21"/>
      <c r="W39" s="21"/>
      <c r="X39" s="21"/>
      <c r="Y39" s="22"/>
    </row>
    <row r="40" spans="1:25" ht="47.25">
      <c r="A40" s="159"/>
      <c r="B40" s="41" t="s">
        <v>72</v>
      </c>
      <c r="C40" s="42"/>
      <c r="D40" s="42"/>
      <c r="E40" s="44"/>
      <c r="F40" s="44"/>
      <c r="G40" s="44"/>
      <c r="H40" s="44">
        <v>0</v>
      </c>
      <c r="I40" s="44"/>
      <c r="J40" s="44"/>
      <c r="K40" s="44">
        <v>9</v>
      </c>
      <c r="L40" s="44">
        <v>9</v>
      </c>
      <c r="M40" s="44"/>
      <c r="N40" s="44"/>
      <c r="O40" s="44"/>
      <c r="P40" s="44"/>
      <c r="Q40" s="44">
        <v>0</v>
      </c>
      <c r="R40" s="44">
        <v>0</v>
      </c>
      <c r="S40" s="45"/>
      <c r="T40" s="46"/>
      <c r="U40" s="46"/>
      <c r="V40" s="46"/>
      <c r="W40" s="46"/>
      <c r="X40" s="21"/>
      <c r="Y40" s="22"/>
    </row>
    <row r="41" spans="1:25" ht="63">
      <c r="A41" s="159"/>
      <c r="B41" s="41" t="s">
        <v>73</v>
      </c>
      <c r="C41" s="42"/>
      <c r="D41" s="42"/>
      <c r="E41" s="44"/>
      <c r="F41" s="44"/>
      <c r="G41" s="44"/>
      <c r="H41" s="44"/>
      <c r="I41" s="44"/>
      <c r="J41" s="44"/>
      <c r="K41" s="44"/>
      <c r="L41" s="44"/>
      <c r="M41" s="44">
        <v>8</v>
      </c>
      <c r="N41" s="44">
        <v>8</v>
      </c>
      <c r="O41" s="44"/>
      <c r="P41" s="44"/>
      <c r="Q41" s="44">
        <v>0</v>
      </c>
      <c r="R41" s="44">
        <v>0</v>
      </c>
      <c r="S41" s="45"/>
      <c r="T41" s="46"/>
      <c r="U41" s="46"/>
      <c r="V41" s="46"/>
      <c r="W41" s="46"/>
      <c r="X41" s="21"/>
      <c r="Y41" s="22"/>
    </row>
    <row r="42" spans="1:25" ht="32.25" thickBot="1">
      <c r="A42" s="159"/>
      <c r="B42" s="41" t="s">
        <v>74</v>
      </c>
      <c r="C42" s="42"/>
      <c r="D42" s="42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>
        <v>8</v>
      </c>
      <c r="P42" s="44">
        <v>8</v>
      </c>
      <c r="Q42" s="44">
        <v>0</v>
      </c>
      <c r="R42" s="44">
        <v>0</v>
      </c>
      <c r="S42" s="45"/>
      <c r="T42" s="46"/>
      <c r="U42" s="46"/>
      <c r="V42" s="46"/>
      <c r="W42" s="46"/>
      <c r="X42" s="21"/>
      <c r="Y42" s="22"/>
    </row>
    <row r="43" spans="1:28" ht="51" customHeight="1" thickBot="1">
      <c r="A43" s="160" t="s">
        <v>42</v>
      </c>
      <c r="B43" s="161"/>
      <c r="C43" s="47">
        <f aca="true" t="shared" si="0" ref="C43:H43">SUM(C17:C42)</f>
        <v>20</v>
      </c>
      <c r="D43" s="47">
        <f t="shared" si="0"/>
        <v>25</v>
      </c>
      <c r="E43" s="47">
        <f t="shared" si="0"/>
        <v>30</v>
      </c>
      <c r="F43" s="47">
        <f t="shared" si="0"/>
        <v>30</v>
      </c>
      <c r="G43" s="47">
        <f t="shared" si="0"/>
        <v>30</v>
      </c>
      <c r="H43" s="47">
        <f t="shared" si="0"/>
        <v>30</v>
      </c>
      <c r="I43" s="47">
        <f>SUM(I17:I39)</f>
        <v>35</v>
      </c>
      <c r="J43" s="47">
        <f>SUM(J17:J39)</f>
        <v>35</v>
      </c>
      <c r="K43" s="47">
        <f>SUM(K17:K40)</f>
        <v>35</v>
      </c>
      <c r="L43" s="47">
        <f>SUM(L17:L40)</f>
        <v>35</v>
      </c>
      <c r="M43" s="47">
        <f>SUM(M17:M41)</f>
        <v>35</v>
      </c>
      <c r="N43" s="47">
        <f>SUM(N17:N41)</f>
        <v>35</v>
      </c>
      <c r="O43" s="47">
        <f>SUM(O17:O42)</f>
        <v>35</v>
      </c>
      <c r="P43" s="47">
        <f>SUM(P17:P42)</f>
        <v>35</v>
      </c>
      <c r="Q43" s="47">
        <f>SUM(Q17:Q41)</f>
        <v>0</v>
      </c>
      <c r="R43" s="47">
        <f>SUM(R17:R42)</f>
        <v>0</v>
      </c>
      <c r="S43" s="48"/>
      <c r="T43" s="27"/>
      <c r="U43" s="27"/>
      <c r="V43" s="27"/>
      <c r="W43" s="154" t="s">
        <v>43</v>
      </c>
      <c r="X43" s="155"/>
      <c r="Y43" s="28"/>
      <c r="AA43" s="119" t="s">
        <v>48</v>
      </c>
      <c r="AB43" t="s">
        <v>88</v>
      </c>
    </row>
    <row r="44" spans="1:28" ht="84.75" customHeight="1" thickBot="1">
      <c r="A44" s="138" t="s">
        <v>44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49" t="s">
        <v>45</v>
      </c>
      <c r="T44" s="50" t="s">
        <v>46</v>
      </c>
      <c r="U44" s="50" t="s">
        <v>47</v>
      </c>
      <c r="V44" s="119" t="s">
        <v>48</v>
      </c>
      <c r="W44" s="118" t="s">
        <v>49</v>
      </c>
      <c r="X44" s="51" t="s">
        <v>50</v>
      </c>
      <c r="Y44" s="52" t="s">
        <v>51</v>
      </c>
      <c r="AA44" s="118" t="s">
        <v>49</v>
      </c>
      <c r="AB44" t="s">
        <v>87</v>
      </c>
    </row>
    <row r="45" spans="1:28" ht="16.5" thickBot="1">
      <c r="A45" s="140" t="s">
        <v>15</v>
      </c>
      <c r="B45" s="15" t="s">
        <v>16</v>
      </c>
      <c r="C45" s="30">
        <f>+C17*C14</f>
        <v>120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53">
        <f>SUM(C45:R45)</f>
        <v>120</v>
      </c>
      <c r="T45" s="54">
        <f>+S45/20</f>
        <v>6</v>
      </c>
      <c r="U45" s="55">
        <v>6</v>
      </c>
      <c r="V45" s="116"/>
      <c r="W45" s="55">
        <f>T45</f>
        <v>6</v>
      </c>
      <c r="X45" s="56"/>
      <c r="Y45" s="112">
        <f>U45-W45</f>
        <v>0</v>
      </c>
      <c r="AA45" s="51" t="s">
        <v>50</v>
      </c>
      <c r="AB45" t="s">
        <v>89</v>
      </c>
    </row>
    <row r="46" spans="1:25" ht="15.75">
      <c r="A46" s="141"/>
      <c r="B46" s="57" t="s">
        <v>17</v>
      </c>
      <c r="C46" s="58"/>
      <c r="D46" s="38">
        <f>+D18*D14</f>
        <v>750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0">
        <f aca="true" t="shared" si="1" ref="S46:S69">SUM(C46:R46)</f>
        <v>750</v>
      </c>
      <c r="T46" s="61">
        <f>+S46/25</f>
        <v>30</v>
      </c>
      <c r="U46" s="62">
        <v>30</v>
      </c>
      <c r="V46" s="117"/>
      <c r="W46" s="55">
        <f>T46</f>
        <v>30</v>
      </c>
      <c r="X46" s="63">
        <v>0</v>
      </c>
      <c r="Y46" s="113">
        <f aca="true" t="shared" si="2" ref="Y46:Y56">U46-W46</f>
        <v>0</v>
      </c>
    </row>
    <row r="47" spans="1:25" ht="33.75" customHeight="1">
      <c r="A47" s="141"/>
      <c r="B47" s="64" t="s">
        <v>18</v>
      </c>
      <c r="C47" s="58"/>
      <c r="D47" s="37"/>
      <c r="E47" s="38">
        <f>+E19*E14</f>
        <v>40</v>
      </c>
      <c r="F47" s="38">
        <f aca="true" t="shared" si="3" ref="F47:R47">+F19*F14</f>
        <v>35</v>
      </c>
      <c r="G47" s="38">
        <f t="shared" si="3"/>
        <v>35</v>
      </c>
      <c r="H47" s="38">
        <f t="shared" si="3"/>
        <v>21</v>
      </c>
      <c r="I47" s="38">
        <f t="shared" si="3"/>
        <v>0</v>
      </c>
      <c r="J47" s="38">
        <f t="shared" si="3"/>
        <v>0</v>
      </c>
      <c r="K47" s="38">
        <f aca="true" t="shared" si="4" ref="K47:P47">+K19*K14</f>
        <v>0</v>
      </c>
      <c r="L47" s="38">
        <f t="shared" si="4"/>
        <v>0</v>
      </c>
      <c r="M47" s="38">
        <f t="shared" si="4"/>
        <v>0</v>
      </c>
      <c r="N47" s="38">
        <f t="shared" si="4"/>
        <v>0</v>
      </c>
      <c r="O47" s="38">
        <f t="shared" si="4"/>
        <v>0</v>
      </c>
      <c r="P47" s="38">
        <f t="shared" si="4"/>
        <v>0</v>
      </c>
      <c r="Q47" s="38">
        <f>+Q19*Q14</f>
        <v>0</v>
      </c>
      <c r="R47" s="38">
        <f t="shared" si="3"/>
        <v>0</v>
      </c>
      <c r="S47" s="60">
        <f t="shared" si="1"/>
        <v>131</v>
      </c>
      <c r="T47" s="131">
        <f>+S47/C12</f>
        <v>5.954545454545454</v>
      </c>
      <c r="U47" s="66">
        <f>+S47/E12</f>
        <v>5.458333333333333</v>
      </c>
      <c r="V47" s="120">
        <f>0.46*24</f>
        <v>11.040000000000001</v>
      </c>
      <c r="W47" s="55">
        <f>T47</f>
        <v>5.954545454545454</v>
      </c>
      <c r="X47" s="63">
        <v>0</v>
      </c>
      <c r="Y47" s="113">
        <f>U47-W47</f>
        <v>-0.4962121212121211</v>
      </c>
    </row>
    <row r="48" spans="1:25" ht="15.75">
      <c r="A48" s="141"/>
      <c r="B48" s="64" t="s">
        <v>19</v>
      </c>
      <c r="C48" s="58"/>
      <c r="D48" s="37"/>
      <c r="E48" s="38">
        <f aca="true" t="shared" si="5" ref="E48:R48">+E20*E14</f>
        <v>40</v>
      </c>
      <c r="F48" s="38">
        <f t="shared" si="5"/>
        <v>35</v>
      </c>
      <c r="G48" s="38">
        <f t="shared" si="5"/>
        <v>35</v>
      </c>
      <c r="H48" s="38">
        <f t="shared" si="5"/>
        <v>35</v>
      </c>
      <c r="I48" s="38">
        <f t="shared" si="5"/>
        <v>4</v>
      </c>
      <c r="J48" s="38">
        <f t="shared" si="5"/>
        <v>2</v>
      </c>
      <c r="K48" s="38">
        <f aca="true" t="shared" si="6" ref="K48:P48">+K20*K14</f>
        <v>4</v>
      </c>
      <c r="L48" s="38">
        <f t="shared" si="6"/>
        <v>4</v>
      </c>
      <c r="M48" s="38">
        <f t="shared" si="6"/>
        <v>4</v>
      </c>
      <c r="N48" s="38">
        <f t="shared" si="6"/>
        <v>2</v>
      </c>
      <c r="O48" s="38">
        <f t="shared" si="6"/>
        <v>4</v>
      </c>
      <c r="P48" s="38">
        <f t="shared" si="6"/>
        <v>4</v>
      </c>
      <c r="Q48" s="38">
        <f>+Q20*Q14</f>
        <v>0</v>
      </c>
      <c r="R48" s="38">
        <f t="shared" si="5"/>
        <v>0</v>
      </c>
      <c r="S48" s="60">
        <f t="shared" si="1"/>
        <v>173</v>
      </c>
      <c r="T48" s="65">
        <f>+S48/C12</f>
        <v>7.863636363636363</v>
      </c>
      <c r="U48" s="66">
        <f>+S48/E12</f>
        <v>7.208333333333333</v>
      </c>
      <c r="V48" s="120">
        <f>0.21*24</f>
        <v>5.04</v>
      </c>
      <c r="W48" s="55">
        <f>T48</f>
        <v>7.863636363636363</v>
      </c>
      <c r="X48" s="63"/>
      <c r="Y48" s="113">
        <f t="shared" si="2"/>
        <v>-0.6553030303030303</v>
      </c>
    </row>
    <row r="49" spans="1:25" ht="31.5">
      <c r="A49" s="141"/>
      <c r="B49" s="64" t="s">
        <v>20</v>
      </c>
      <c r="C49" s="58"/>
      <c r="D49" s="37"/>
      <c r="E49" s="38">
        <f aca="true" t="shared" si="7" ref="E49:R49">+E21*E14</f>
        <v>8</v>
      </c>
      <c r="F49" s="38">
        <f t="shared" si="7"/>
        <v>7</v>
      </c>
      <c r="G49" s="38">
        <f t="shared" si="7"/>
        <v>7</v>
      </c>
      <c r="H49" s="38">
        <f t="shared" si="7"/>
        <v>7</v>
      </c>
      <c r="I49" s="38">
        <f t="shared" si="7"/>
        <v>2</v>
      </c>
      <c r="J49" s="38">
        <f t="shared" si="7"/>
        <v>1</v>
      </c>
      <c r="K49" s="38">
        <f aca="true" t="shared" si="8" ref="K49:P49">+K21*K14</f>
        <v>2</v>
      </c>
      <c r="L49" s="38">
        <f t="shared" si="8"/>
        <v>2</v>
      </c>
      <c r="M49" s="38">
        <f t="shared" si="8"/>
        <v>2</v>
      </c>
      <c r="N49" s="38">
        <f t="shared" si="8"/>
        <v>1</v>
      </c>
      <c r="O49" s="38">
        <f t="shared" si="8"/>
        <v>2</v>
      </c>
      <c r="P49" s="38">
        <f t="shared" si="8"/>
        <v>2</v>
      </c>
      <c r="Q49" s="38">
        <f>+Q21*Q14</f>
        <v>0</v>
      </c>
      <c r="R49" s="38">
        <f t="shared" si="7"/>
        <v>0</v>
      </c>
      <c r="S49" s="60">
        <f t="shared" si="1"/>
        <v>43</v>
      </c>
      <c r="T49" s="65">
        <f>+S49/C12</f>
        <v>1.9545454545454546</v>
      </c>
      <c r="U49" s="66">
        <f>+S49/E12</f>
        <v>1.7916666666666667</v>
      </c>
      <c r="V49" s="130">
        <f>0.79*24</f>
        <v>18.96</v>
      </c>
      <c r="W49" s="55">
        <f aca="true" t="shared" si="9" ref="W49:W69">T49</f>
        <v>1.9545454545454546</v>
      </c>
      <c r="X49" s="63"/>
      <c r="Y49" s="113">
        <f t="shared" si="2"/>
        <v>-0.16287878787878785</v>
      </c>
    </row>
    <row r="50" spans="1:25" ht="31.5">
      <c r="A50" s="141"/>
      <c r="B50" s="64" t="s">
        <v>52</v>
      </c>
      <c r="C50" s="58"/>
      <c r="D50" s="37"/>
      <c r="E50" s="38">
        <f aca="true" t="shared" si="10" ref="E50:R50">+E22*E14</f>
        <v>8</v>
      </c>
      <c r="F50" s="38">
        <f t="shared" si="10"/>
        <v>7</v>
      </c>
      <c r="G50" s="38">
        <f t="shared" si="10"/>
        <v>7</v>
      </c>
      <c r="H50" s="38">
        <f t="shared" si="10"/>
        <v>7</v>
      </c>
      <c r="I50" s="38">
        <f t="shared" si="10"/>
        <v>2</v>
      </c>
      <c r="J50" s="38">
        <f t="shared" si="10"/>
        <v>1</v>
      </c>
      <c r="K50" s="38">
        <f aca="true" t="shared" si="11" ref="K50:P50">+K22*K14</f>
        <v>2</v>
      </c>
      <c r="L50" s="38">
        <f t="shared" si="11"/>
        <v>2</v>
      </c>
      <c r="M50" s="38">
        <f t="shared" si="11"/>
        <v>2</v>
      </c>
      <c r="N50" s="38">
        <f t="shared" si="11"/>
        <v>1</v>
      </c>
      <c r="O50" s="38">
        <f t="shared" si="11"/>
        <v>2</v>
      </c>
      <c r="P50" s="38">
        <f t="shared" si="11"/>
        <v>2</v>
      </c>
      <c r="Q50" s="38">
        <f>+Q22*Q14</f>
        <v>0</v>
      </c>
      <c r="R50" s="38">
        <f t="shared" si="10"/>
        <v>0</v>
      </c>
      <c r="S50" s="60">
        <f t="shared" si="1"/>
        <v>43</v>
      </c>
      <c r="T50" s="65">
        <f>+S50/C12</f>
        <v>1.9545454545454546</v>
      </c>
      <c r="U50" s="66">
        <f>+S50/E12</f>
        <v>1.7916666666666667</v>
      </c>
      <c r="V50" s="130">
        <f>0.79*24</f>
        <v>18.96</v>
      </c>
      <c r="W50" s="55">
        <f t="shared" si="9"/>
        <v>1.9545454545454546</v>
      </c>
      <c r="X50" s="63"/>
      <c r="Y50" s="113">
        <f t="shared" si="2"/>
        <v>-0.16287878787878785</v>
      </c>
    </row>
    <row r="51" spans="1:25" ht="15.75">
      <c r="A51" s="141"/>
      <c r="B51" s="64" t="s">
        <v>22</v>
      </c>
      <c r="C51" s="58"/>
      <c r="D51" s="37"/>
      <c r="E51" s="38">
        <f aca="true" t="shared" si="12" ref="E51:R51">+E23*E14</f>
        <v>0</v>
      </c>
      <c r="F51" s="38">
        <f t="shared" si="12"/>
        <v>0</v>
      </c>
      <c r="G51" s="38">
        <f t="shared" si="12"/>
        <v>0</v>
      </c>
      <c r="H51" s="38">
        <f t="shared" si="12"/>
        <v>0</v>
      </c>
      <c r="I51" s="38">
        <f t="shared" si="12"/>
        <v>0</v>
      </c>
      <c r="J51" s="38">
        <f t="shared" si="12"/>
        <v>0</v>
      </c>
      <c r="K51" s="38">
        <f aca="true" t="shared" si="13" ref="K51:P51">+K23*K14</f>
        <v>0</v>
      </c>
      <c r="L51" s="38">
        <f t="shared" si="13"/>
        <v>0</v>
      </c>
      <c r="M51" s="38">
        <f t="shared" si="13"/>
        <v>0</v>
      </c>
      <c r="N51" s="38">
        <f t="shared" si="13"/>
        <v>0</v>
      </c>
      <c r="O51" s="38">
        <f t="shared" si="13"/>
        <v>0</v>
      </c>
      <c r="P51" s="38">
        <f t="shared" si="13"/>
        <v>0</v>
      </c>
      <c r="Q51" s="38">
        <f>+Q23*Q14</f>
        <v>0</v>
      </c>
      <c r="R51" s="38">
        <f t="shared" si="12"/>
        <v>0</v>
      </c>
      <c r="S51" s="60">
        <f t="shared" si="1"/>
        <v>0</v>
      </c>
      <c r="T51" s="65">
        <f>+S51/C12</f>
        <v>0</v>
      </c>
      <c r="U51" s="66">
        <f>+S51/E12</f>
        <v>0</v>
      </c>
      <c r="V51" s="120">
        <v>0</v>
      </c>
      <c r="W51" s="55">
        <f t="shared" si="9"/>
        <v>0</v>
      </c>
      <c r="X51" s="63"/>
      <c r="Y51" s="113">
        <f t="shared" si="2"/>
        <v>0</v>
      </c>
    </row>
    <row r="52" spans="1:27" ht="15.75">
      <c r="A52" s="141"/>
      <c r="B52" s="64" t="s">
        <v>23</v>
      </c>
      <c r="C52" s="58"/>
      <c r="D52" s="37"/>
      <c r="E52" s="38">
        <f aca="true" t="shared" si="14" ref="E52:R52">+E24*E14</f>
        <v>0</v>
      </c>
      <c r="F52" s="38">
        <f t="shared" si="14"/>
        <v>0</v>
      </c>
      <c r="G52" s="38">
        <f t="shared" si="14"/>
        <v>0</v>
      </c>
      <c r="H52" s="38">
        <f t="shared" si="14"/>
        <v>0</v>
      </c>
      <c r="I52" s="38">
        <f t="shared" si="14"/>
        <v>0</v>
      </c>
      <c r="J52" s="38">
        <f t="shared" si="14"/>
        <v>0</v>
      </c>
      <c r="K52" s="38">
        <f aca="true" t="shared" si="15" ref="K52:P52">+K24*K14</f>
        <v>0</v>
      </c>
      <c r="L52" s="38">
        <f t="shared" si="15"/>
        <v>0</v>
      </c>
      <c r="M52" s="38">
        <f t="shared" si="15"/>
        <v>0</v>
      </c>
      <c r="N52" s="38">
        <f t="shared" si="15"/>
        <v>0</v>
      </c>
      <c r="O52" s="38">
        <f t="shared" si="15"/>
        <v>0</v>
      </c>
      <c r="P52" s="38">
        <f t="shared" si="15"/>
        <v>0</v>
      </c>
      <c r="Q52" s="38">
        <f>+Q24*Q14</f>
        <v>0</v>
      </c>
      <c r="R52" s="38">
        <f t="shared" si="14"/>
        <v>0</v>
      </c>
      <c r="S52" s="60">
        <f t="shared" si="1"/>
        <v>0</v>
      </c>
      <c r="T52" s="65">
        <f>+S52/C12</f>
        <v>0</v>
      </c>
      <c r="U52" s="66">
        <f>+S52/E12</f>
        <v>0</v>
      </c>
      <c r="V52" s="120">
        <v>0</v>
      </c>
      <c r="W52" s="55">
        <f t="shared" si="9"/>
        <v>0</v>
      </c>
      <c r="X52" s="63"/>
      <c r="Y52" s="113">
        <f t="shared" si="2"/>
        <v>0</v>
      </c>
      <c r="AA52" s="98"/>
    </row>
    <row r="53" spans="1:25" ht="15.75">
      <c r="A53" s="141"/>
      <c r="B53" s="64" t="s">
        <v>24</v>
      </c>
      <c r="C53" s="58"/>
      <c r="D53" s="37"/>
      <c r="E53" s="38">
        <f aca="true" t="shared" si="16" ref="E53:R53">+E25*E14</f>
        <v>0</v>
      </c>
      <c r="F53" s="38">
        <f t="shared" si="16"/>
        <v>0</v>
      </c>
      <c r="G53" s="38">
        <f t="shared" si="16"/>
        <v>0</v>
      </c>
      <c r="H53" s="38">
        <f t="shared" si="16"/>
        <v>0</v>
      </c>
      <c r="I53" s="38">
        <f t="shared" si="16"/>
        <v>0</v>
      </c>
      <c r="J53" s="38">
        <f t="shared" si="16"/>
        <v>0</v>
      </c>
      <c r="K53" s="38">
        <f aca="true" t="shared" si="17" ref="K53:P53">+K25*K14</f>
        <v>0</v>
      </c>
      <c r="L53" s="38">
        <f t="shared" si="17"/>
        <v>0</v>
      </c>
      <c r="M53" s="38">
        <f t="shared" si="17"/>
        <v>0</v>
      </c>
      <c r="N53" s="38">
        <f t="shared" si="17"/>
        <v>0</v>
      </c>
      <c r="O53" s="38">
        <f t="shared" si="17"/>
        <v>0</v>
      </c>
      <c r="P53" s="38">
        <f t="shared" si="17"/>
        <v>0</v>
      </c>
      <c r="Q53" s="38">
        <f>+Q25*Q14</f>
        <v>0</v>
      </c>
      <c r="R53" s="38">
        <f t="shared" si="16"/>
        <v>0</v>
      </c>
      <c r="S53" s="60">
        <f t="shared" si="1"/>
        <v>0</v>
      </c>
      <c r="T53" s="65">
        <f>+S53/C12</f>
        <v>0</v>
      </c>
      <c r="U53" s="66">
        <f>+S53/E14</f>
        <v>0</v>
      </c>
      <c r="V53" s="120">
        <v>0</v>
      </c>
      <c r="W53" s="55">
        <f t="shared" si="9"/>
        <v>0</v>
      </c>
      <c r="X53" s="63"/>
      <c r="Y53" s="113">
        <f t="shared" si="2"/>
        <v>0</v>
      </c>
    </row>
    <row r="54" spans="1:25" ht="31.5" customHeight="1">
      <c r="A54" s="141"/>
      <c r="B54" s="64" t="s">
        <v>25</v>
      </c>
      <c r="C54" s="58"/>
      <c r="D54" s="37"/>
      <c r="E54" s="38">
        <f aca="true" t="shared" si="18" ref="E54:R54">+E26*E14</f>
        <v>8</v>
      </c>
      <c r="F54" s="38">
        <f t="shared" si="18"/>
        <v>7</v>
      </c>
      <c r="G54" s="38">
        <f t="shared" si="18"/>
        <v>7</v>
      </c>
      <c r="H54" s="38">
        <f t="shared" si="18"/>
        <v>7</v>
      </c>
      <c r="I54" s="38">
        <f t="shared" si="18"/>
        <v>2</v>
      </c>
      <c r="J54" s="38">
        <f t="shared" si="18"/>
        <v>1</v>
      </c>
      <c r="K54" s="38">
        <f aca="true" t="shared" si="19" ref="K54:P54">+K26*K14</f>
        <v>2</v>
      </c>
      <c r="L54" s="38">
        <f t="shared" si="19"/>
        <v>2</v>
      </c>
      <c r="M54" s="38">
        <f t="shared" si="19"/>
        <v>2</v>
      </c>
      <c r="N54" s="38">
        <f t="shared" si="19"/>
        <v>1</v>
      </c>
      <c r="O54" s="38">
        <f t="shared" si="19"/>
        <v>2</v>
      </c>
      <c r="P54" s="38">
        <f t="shared" si="19"/>
        <v>2</v>
      </c>
      <c r="Q54" s="38">
        <f>+Q26*Q14</f>
        <v>0</v>
      </c>
      <c r="R54" s="38">
        <f t="shared" si="18"/>
        <v>0</v>
      </c>
      <c r="S54" s="60">
        <f t="shared" si="1"/>
        <v>43</v>
      </c>
      <c r="T54" s="66">
        <f>+S54/C12</f>
        <v>1.9545454545454546</v>
      </c>
      <c r="U54" s="66">
        <f>+S54/E12</f>
        <v>1.7916666666666667</v>
      </c>
      <c r="V54" s="130">
        <f>0.79*24</f>
        <v>18.96</v>
      </c>
      <c r="W54" s="132">
        <v>3</v>
      </c>
      <c r="X54" s="95"/>
      <c r="Y54" s="113">
        <f t="shared" si="2"/>
        <v>-1.2083333333333333</v>
      </c>
    </row>
    <row r="55" spans="1:25" ht="27" customHeight="1">
      <c r="A55" s="141"/>
      <c r="B55" s="64" t="s">
        <v>26</v>
      </c>
      <c r="C55" s="58"/>
      <c r="D55" s="37"/>
      <c r="E55" s="38">
        <f aca="true" t="shared" si="20" ref="E55:R55">+E27*E14</f>
        <v>0</v>
      </c>
      <c r="F55" s="38">
        <f t="shared" si="20"/>
        <v>0</v>
      </c>
      <c r="G55" s="38">
        <f t="shared" si="20"/>
        <v>0</v>
      </c>
      <c r="H55" s="38">
        <f t="shared" si="20"/>
        <v>0</v>
      </c>
      <c r="I55" s="38">
        <f t="shared" si="20"/>
        <v>0</v>
      </c>
      <c r="J55" s="38">
        <f t="shared" si="20"/>
        <v>0</v>
      </c>
      <c r="K55" s="38">
        <f aca="true" t="shared" si="21" ref="K55:P55">+K27*K14</f>
        <v>0</v>
      </c>
      <c r="L55" s="38">
        <f t="shared" si="21"/>
        <v>0</v>
      </c>
      <c r="M55" s="38">
        <f t="shared" si="21"/>
        <v>0</v>
      </c>
      <c r="N55" s="38">
        <f t="shared" si="21"/>
        <v>0</v>
      </c>
      <c r="O55" s="38">
        <f t="shared" si="21"/>
        <v>0</v>
      </c>
      <c r="P55" s="38">
        <f t="shared" si="21"/>
        <v>0</v>
      </c>
      <c r="Q55" s="38">
        <f>+Q27*Q14</f>
        <v>0</v>
      </c>
      <c r="R55" s="38">
        <f t="shared" si="20"/>
        <v>0</v>
      </c>
      <c r="S55" s="60">
        <f t="shared" si="1"/>
        <v>0</v>
      </c>
      <c r="T55" s="66">
        <f>+S55/C12</f>
        <v>0</v>
      </c>
      <c r="U55" s="94">
        <v>0</v>
      </c>
      <c r="V55" s="120">
        <v>0</v>
      </c>
      <c r="W55" s="55">
        <f t="shared" si="9"/>
        <v>0</v>
      </c>
      <c r="X55" s="97">
        <v>0</v>
      </c>
      <c r="Y55" s="113">
        <f t="shared" si="2"/>
        <v>0</v>
      </c>
    </row>
    <row r="56" spans="1:25" ht="15.75">
      <c r="A56" s="141"/>
      <c r="B56" s="64" t="s">
        <v>27</v>
      </c>
      <c r="C56" s="58"/>
      <c r="D56" s="37"/>
      <c r="E56" s="38">
        <f aca="true" t="shared" si="22" ref="E56:R56">+E28*E14</f>
        <v>40</v>
      </c>
      <c r="F56" s="38">
        <f t="shared" si="22"/>
        <v>35</v>
      </c>
      <c r="G56" s="38">
        <f t="shared" si="22"/>
        <v>35</v>
      </c>
      <c r="H56" s="38">
        <f t="shared" si="22"/>
        <v>35</v>
      </c>
      <c r="I56" s="38">
        <f t="shared" si="22"/>
        <v>10</v>
      </c>
      <c r="J56" s="38">
        <f t="shared" si="22"/>
        <v>5</v>
      </c>
      <c r="K56" s="38">
        <f aca="true" t="shared" si="23" ref="K56:P56">+K28*K14</f>
        <v>6</v>
      </c>
      <c r="L56" s="38">
        <f t="shared" si="23"/>
        <v>6</v>
      </c>
      <c r="M56" s="38">
        <f t="shared" si="23"/>
        <v>6</v>
      </c>
      <c r="N56" s="38">
        <f t="shared" si="23"/>
        <v>3</v>
      </c>
      <c r="O56" s="38">
        <f t="shared" si="23"/>
        <v>6</v>
      </c>
      <c r="P56" s="38">
        <f t="shared" si="23"/>
        <v>6</v>
      </c>
      <c r="Q56" s="38">
        <f>+Q28*Q14</f>
        <v>0</v>
      </c>
      <c r="R56" s="38">
        <f t="shared" si="22"/>
        <v>0</v>
      </c>
      <c r="S56" s="60">
        <f t="shared" si="1"/>
        <v>193</v>
      </c>
      <c r="T56" s="65">
        <f>+S56/C12</f>
        <v>8.772727272727273</v>
      </c>
      <c r="U56" s="66">
        <f>+S56/E12</f>
        <v>8.041666666666666</v>
      </c>
      <c r="V56" s="120">
        <f>0.04*24</f>
        <v>0.96</v>
      </c>
      <c r="W56" s="55">
        <f t="shared" si="9"/>
        <v>8.772727272727273</v>
      </c>
      <c r="X56" s="63"/>
      <c r="Y56" s="113">
        <f t="shared" si="2"/>
        <v>-0.7310606060606073</v>
      </c>
    </row>
    <row r="57" spans="1:25" ht="15.75">
      <c r="A57" s="141"/>
      <c r="B57" s="64" t="s">
        <v>28</v>
      </c>
      <c r="C57" s="58"/>
      <c r="D57" s="37"/>
      <c r="E57" s="38">
        <f aca="true" t="shared" si="24" ref="E57:R57">+E29*E14</f>
        <v>24</v>
      </c>
      <c r="F57" s="38">
        <f t="shared" si="24"/>
        <v>21</v>
      </c>
      <c r="G57" s="38">
        <f t="shared" si="24"/>
        <v>21</v>
      </c>
      <c r="H57" s="38">
        <f t="shared" si="24"/>
        <v>21</v>
      </c>
      <c r="I57" s="38">
        <f t="shared" si="24"/>
        <v>6</v>
      </c>
      <c r="J57" s="38">
        <f t="shared" si="24"/>
        <v>3</v>
      </c>
      <c r="K57" s="38">
        <f aca="true" t="shared" si="25" ref="K57:P57">+K29*K14</f>
        <v>6</v>
      </c>
      <c r="L57" s="38">
        <f t="shared" si="25"/>
        <v>6</v>
      </c>
      <c r="M57" s="38">
        <f t="shared" si="25"/>
        <v>6</v>
      </c>
      <c r="N57" s="38">
        <f t="shared" si="25"/>
        <v>3</v>
      </c>
      <c r="O57" s="38">
        <f t="shared" si="25"/>
        <v>6</v>
      </c>
      <c r="P57" s="38">
        <f t="shared" si="25"/>
        <v>6</v>
      </c>
      <c r="Q57" s="38">
        <f>+Q29*Q14</f>
        <v>0</v>
      </c>
      <c r="R57" s="38">
        <f t="shared" si="24"/>
        <v>0</v>
      </c>
      <c r="S57" s="60">
        <f t="shared" si="1"/>
        <v>129</v>
      </c>
      <c r="T57" s="65">
        <f>+S57/C12</f>
        <v>5.863636363636363</v>
      </c>
      <c r="U57" s="66">
        <f>+S57/E12</f>
        <v>5.375</v>
      </c>
      <c r="V57" s="120">
        <f>0.38*24</f>
        <v>9.120000000000001</v>
      </c>
      <c r="W57" s="55">
        <f t="shared" si="9"/>
        <v>5.863636363636363</v>
      </c>
      <c r="X57" s="63"/>
      <c r="Y57" s="113">
        <f aca="true" t="shared" si="26" ref="Y57:Y67">U57-W57</f>
        <v>-0.4886363636363633</v>
      </c>
    </row>
    <row r="58" spans="1:25" ht="15.75">
      <c r="A58" s="141"/>
      <c r="B58" s="64" t="s">
        <v>29</v>
      </c>
      <c r="C58" s="58"/>
      <c r="D58" s="37"/>
      <c r="E58" s="38">
        <f aca="true" t="shared" si="27" ref="E58:R58">+E30*E14</f>
        <v>0</v>
      </c>
      <c r="F58" s="38">
        <f t="shared" si="27"/>
        <v>0</v>
      </c>
      <c r="G58" s="38">
        <f t="shared" si="27"/>
        <v>0</v>
      </c>
      <c r="H58" s="38">
        <f t="shared" si="27"/>
        <v>0</v>
      </c>
      <c r="I58" s="38">
        <f t="shared" si="27"/>
        <v>0</v>
      </c>
      <c r="J58" s="38">
        <f t="shared" si="27"/>
        <v>0</v>
      </c>
      <c r="K58" s="38">
        <f aca="true" t="shared" si="28" ref="K58:P58">+K30*K14</f>
        <v>0</v>
      </c>
      <c r="L58" s="38">
        <f t="shared" si="28"/>
        <v>0</v>
      </c>
      <c r="M58" s="38">
        <f t="shared" si="28"/>
        <v>0</v>
      </c>
      <c r="N58" s="38">
        <f t="shared" si="28"/>
        <v>0</v>
      </c>
      <c r="O58" s="38">
        <f t="shared" si="28"/>
        <v>0</v>
      </c>
      <c r="P58" s="38">
        <f t="shared" si="28"/>
        <v>0</v>
      </c>
      <c r="Q58" s="38">
        <f>+Q30*Q14</f>
        <v>0</v>
      </c>
      <c r="R58" s="38">
        <f t="shared" si="27"/>
        <v>0</v>
      </c>
      <c r="S58" s="60">
        <f t="shared" si="1"/>
        <v>0</v>
      </c>
      <c r="T58" s="65">
        <f>+S58/C12</f>
        <v>0</v>
      </c>
      <c r="U58" s="66">
        <f>+S58/E12</f>
        <v>0</v>
      </c>
      <c r="V58" s="120">
        <v>0</v>
      </c>
      <c r="W58" s="55">
        <f t="shared" si="9"/>
        <v>0</v>
      </c>
      <c r="X58" s="63"/>
      <c r="Y58" s="113">
        <f t="shared" si="26"/>
        <v>0</v>
      </c>
    </row>
    <row r="59" spans="1:25" ht="15.75">
      <c r="A59" s="141"/>
      <c r="B59" s="64" t="s">
        <v>30</v>
      </c>
      <c r="C59" s="58"/>
      <c r="D59" s="37"/>
      <c r="E59" s="38">
        <f aca="true" t="shared" si="29" ref="E59:R59">+E31*E14</f>
        <v>40</v>
      </c>
      <c r="F59" s="38">
        <f t="shared" si="29"/>
        <v>35</v>
      </c>
      <c r="G59" s="38">
        <f t="shared" si="29"/>
        <v>35</v>
      </c>
      <c r="H59" s="38">
        <f t="shared" si="29"/>
        <v>35</v>
      </c>
      <c r="I59" s="38">
        <f t="shared" si="29"/>
        <v>10</v>
      </c>
      <c r="J59" s="38">
        <f t="shared" si="29"/>
        <v>5</v>
      </c>
      <c r="K59" s="38">
        <f aca="true" t="shared" si="30" ref="K59:P59">+K31*K14</f>
        <v>8</v>
      </c>
      <c r="L59" s="38">
        <f t="shared" si="30"/>
        <v>8</v>
      </c>
      <c r="M59" s="38">
        <f t="shared" si="30"/>
        <v>6</v>
      </c>
      <c r="N59" s="38">
        <f t="shared" si="30"/>
        <v>3</v>
      </c>
      <c r="O59" s="38">
        <f t="shared" si="30"/>
        <v>10</v>
      </c>
      <c r="P59" s="38">
        <f t="shared" si="30"/>
        <v>10</v>
      </c>
      <c r="Q59" s="38">
        <f>+Q31*Q14</f>
        <v>0</v>
      </c>
      <c r="R59" s="38">
        <f t="shared" si="29"/>
        <v>0</v>
      </c>
      <c r="S59" s="60">
        <f t="shared" si="1"/>
        <v>205</v>
      </c>
      <c r="T59" s="65">
        <f>+S59/C12</f>
        <v>9.318181818181818</v>
      </c>
      <c r="U59" s="66">
        <f>+S59/E12</f>
        <v>8.541666666666666</v>
      </c>
      <c r="V59" s="130">
        <f>0.54*24</f>
        <v>12.96</v>
      </c>
      <c r="W59" s="55">
        <f t="shared" si="9"/>
        <v>9.318181818181818</v>
      </c>
      <c r="X59" s="63"/>
      <c r="Y59" s="113">
        <f t="shared" si="26"/>
        <v>-0.7765151515151523</v>
      </c>
    </row>
    <row r="60" spans="1:25" ht="15.75">
      <c r="A60" s="141"/>
      <c r="B60" s="64" t="s">
        <v>31</v>
      </c>
      <c r="C60" s="58"/>
      <c r="D60" s="37"/>
      <c r="E60" s="38">
        <f aca="true" t="shared" si="31" ref="E60:R60">+E32*E14</f>
        <v>0</v>
      </c>
      <c r="F60" s="38">
        <f t="shared" si="31"/>
        <v>0</v>
      </c>
      <c r="G60" s="38">
        <f t="shared" si="31"/>
        <v>0</v>
      </c>
      <c r="H60" s="38">
        <f t="shared" si="31"/>
        <v>0</v>
      </c>
      <c r="I60" s="38">
        <f t="shared" si="31"/>
        <v>0</v>
      </c>
      <c r="J60" s="38">
        <f t="shared" si="31"/>
        <v>0</v>
      </c>
      <c r="K60" s="38">
        <f aca="true" t="shared" si="32" ref="K60:P60">+K32*K14</f>
        <v>0</v>
      </c>
      <c r="L60" s="38">
        <f t="shared" si="32"/>
        <v>0</v>
      </c>
      <c r="M60" s="38">
        <f t="shared" si="32"/>
        <v>0</v>
      </c>
      <c r="N60" s="38">
        <f t="shared" si="32"/>
        <v>0</v>
      </c>
      <c r="O60" s="38">
        <f t="shared" si="32"/>
        <v>0</v>
      </c>
      <c r="P60" s="38">
        <f t="shared" si="32"/>
        <v>0</v>
      </c>
      <c r="Q60" s="38">
        <f>+Q32*Q14</f>
        <v>0</v>
      </c>
      <c r="R60" s="38">
        <f t="shared" si="31"/>
        <v>0</v>
      </c>
      <c r="S60" s="60">
        <f t="shared" si="1"/>
        <v>0</v>
      </c>
      <c r="T60" s="65">
        <f>+S60/C12</f>
        <v>0</v>
      </c>
      <c r="U60" s="66">
        <f>+S60/E12</f>
        <v>0</v>
      </c>
      <c r="V60" s="120">
        <v>0</v>
      </c>
      <c r="W60" s="55">
        <f t="shared" si="9"/>
        <v>0</v>
      </c>
      <c r="X60" s="63"/>
      <c r="Y60" s="113">
        <f t="shared" si="26"/>
        <v>0</v>
      </c>
    </row>
    <row r="61" spans="1:25" ht="15.75">
      <c r="A61" s="141"/>
      <c r="B61" s="64" t="s">
        <v>32</v>
      </c>
      <c r="C61" s="58"/>
      <c r="D61" s="37"/>
      <c r="E61" s="38">
        <f aca="true" t="shared" si="33" ref="E61:R61">+E33*E14</f>
        <v>0</v>
      </c>
      <c r="F61" s="38">
        <f t="shared" si="33"/>
        <v>0</v>
      </c>
      <c r="G61" s="38">
        <f t="shared" si="33"/>
        <v>0</v>
      </c>
      <c r="H61" s="38">
        <f t="shared" si="33"/>
        <v>0</v>
      </c>
      <c r="I61" s="38">
        <f t="shared" si="33"/>
        <v>6</v>
      </c>
      <c r="J61" s="38">
        <f t="shared" si="33"/>
        <v>3</v>
      </c>
      <c r="K61" s="38">
        <f aca="true" t="shared" si="34" ref="K61:P61">+K33*K14</f>
        <v>4</v>
      </c>
      <c r="L61" s="38">
        <f t="shared" si="34"/>
        <v>4</v>
      </c>
      <c r="M61" s="38">
        <f t="shared" si="34"/>
        <v>4</v>
      </c>
      <c r="N61" s="38">
        <f t="shared" si="34"/>
        <v>2</v>
      </c>
      <c r="O61" s="38">
        <f t="shared" si="34"/>
        <v>4</v>
      </c>
      <c r="P61" s="38">
        <f t="shared" si="34"/>
        <v>4</v>
      </c>
      <c r="Q61" s="38">
        <f>+Q33*Q14</f>
        <v>0</v>
      </c>
      <c r="R61" s="38">
        <f t="shared" si="33"/>
        <v>0</v>
      </c>
      <c r="S61" s="60">
        <f t="shared" si="1"/>
        <v>31</v>
      </c>
      <c r="T61" s="65">
        <f>+S61/C12</f>
        <v>1.4090909090909092</v>
      </c>
      <c r="U61" s="66">
        <f>+S61/E12</f>
        <v>1.2916666666666667</v>
      </c>
      <c r="V61" s="120">
        <f>0.29*24</f>
        <v>6.959999999999999</v>
      </c>
      <c r="W61" s="55">
        <f t="shared" si="9"/>
        <v>1.4090909090909092</v>
      </c>
      <c r="X61" s="63"/>
      <c r="Y61" s="113">
        <f t="shared" si="26"/>
        <v>-0.11742424242424243</v>
      </c>
    </row>
    <row r="62" spans="1:25" ht="15.75">
      <c r="A62" s="141"/>
      <c r="B62" s="64" t="s">
        <v>33</v>
      </c>
      <c r="C62" s="58"/>
      <c r="D62" s="37"/>
      <c r="E62" s="67">
        <f aca="true" t="shared" si="35" ref="E62:R62">+E34*E14</f>
        <v>16</v>
      </c>
      <c r="F62" s="67">
        <f t="shared" si="35"/>
        <v>14</v>
      </c>
      <c r="G62" s="67">
        <f t="shared" si="35"/>
        <v>14</v>
      </c>
      <c r="H62" s="67">
        <f t="shared" si="35"/>
        <v>14</v>
      </c>
      <c r="I62" s="67">
        <f t="shared" si="35"/>
        <v>4</v>
      </c>
      <c r="J62" s="67">
        <f t="shared" si="35"/>
        <v>2</v>
      </c>
      <c r="K62" s="67">
        <f aca="true" t="shared" si="36" ref="K62:P62">+K34*K14</f>
        <v>0</v>
      </c>
      <c r="L62" s="67">
        <f t="shared" si="36"/>
        <v>0</v>
      </c>
      <c r="M62" s="67">
        <f t="shared" si="36"/>
        <v>0</v>
      </c>
      <c r="N62" s="67">
        <f t="shared" si="36"/>
        <v>0</v>
      </c>
      <c r="O62" s="67">
        <f t="shared" si="36"/>
        <v>0</v>
      </c>
      <c r="P62" s="67">
        <f t="shared" si="36"/>
        <v>0</v>
      </c>
      <c r="Q62" s="67">
        <f>+Q34*Q14</f>
        <v>0</v>
      </c>
      <c r="R62" s="67">
        <f t="shared" si="35"/>
        <v>0</v>
      </c>
      <c r="S62" s="60">
        <f t="shared" si="1"/>
        <v>64</v>
      </c>
      <c r="T62" s="65">
        <f>+S62/C12</f>
        <v>2.909090909090909</v>
      </c>
      <c r="U62" s="66">
        <f>+S62/E12</f>
        <v>2.6666666666666665</v>
      </c>
      <c r="V62" s="120">
        <f>0.29*24</f>
        <v>6.959999999999999</v>
      </c>
      <c r="W62" s="55">
        <f t="shared" si="9"/>
        <v>2.909090909090909</v>
      </c>
      <c r="X62" s="63"/>
      <c r="Y62" s="113">
        <f t="shared" si="26"/>
        <v>-0.24242424242424265</v>
      </c>
    </row>
    <row r="63" spans="1:25" ht="15.75">
      <c r="A63" s="141"/>
      <c r="B63" s="64" t="s">
        <v>34</v>
      </c>
      <c r="C63" s="58"/>
      <c r="D63" s="37"/>
      <c r="E63" s="38">
        <f aca="true" t="shared" si="37" ref="E63:R63">+E35*E14</f>
        <v>0</v>
      </c>
      <c r="F63" s="38">
        <f t="shared" si="37"/>
        <v>0</v>
      </c>
      <c r="G63" s="38">
        <f t="shared" si="37"/>
        <v>0</v>
      </c>
      <c r="H63" s="38">
        <f t="shared" si="37"/>
        <v>7</v>
      </c>
      <c r="I63" s="38">
        <f t="shared" si="37"/>
        <v>10</v>
      </c>
      <c r="J63" s="38">
        <f t="shared" si="37"/>
        <v>5</v>
      </c>
      <c r="K63" s="38">
        <f aca="true" t="shared" si="38" ref="K63:P63">+K35*K14</f>
        <v>6</v>
      </c>
      <c r="L63" s="38">
        <f t="shared" si="38"/>
        <v>6</v>
      </c>
      <c r="M63" s="38">
        <f t="shared" si="38"/>
        <v>8</v>
      </c>
      <c r="N63" s="38">
        <f t="shared" si="38"/>
        <v>4</v>
      </c>
      <c r="O63" s="38">
        <f t="shared" si="38"/>
        <v>6</v>
      </c>
      <c r="P63" s="38">
        <f t="shared" si="38"/>
        <v>6</v>
      </c>
      <c r="Q63" s="38">
        <f>+Q35*Q14</f>
        <v>0</v>
      </c>
      <c r="R63" s="38">
        <f t="shared" si="37"/>
        <v>0</v>
      </c>
      <c r="S63" s="60">
        <f t="shared" si="1"/>
        <v>58</v>
      </c>
      <c r="T63" s="65">
        <f>+S63/C12</f>
        <v>2.6363636363636362</v>
      </c>
      <c r="U63" s="66">
        <f>+S63/E12</f>
        <v>2.4166666666666665</v>
      </c>
      <c r="V63" s="120">
        <f>0.42*24</f>
        <v>10.08</v>
      </c>
      <c r="W63" s="55">
        <f t="shared" si="9"/>
        <v>2.6363636363636362</v>
      </c>
      <c r="X63" s="63"/>
      <c r="Y63" s="113">
        <f t="shared" si="26"/>
        <v>-0.21969696969696972</v>
      </c>
    </row>
    <row r="64" spans="1:25" ht="15.75">
      <c r="A64" s="141"/>
      <c r="B64" s="64" t="s">
        <v>35</v>
      </c>
      <c r="C64" s="58"/>
      <c r="D64" s="37"/>
      <c r="E64" s="38">
        <f aca="true" t="shared" si="39" ref="E64:J64">+E36*E14</f>
        <v>0</v>
      </c>
      <c r="F64" s="38">
        <f t="shared" si="39"/>
        <v>0</v>
      </c>
      <c r="G64" s="38">
        <f t="shared" si="39"/>
        <v>0</v>
      </c>
      <c r="H64" s="38">
        <f t="shared" si="39"/>
        <v>0</v>
      </c>
      <c r="I64" s="38">
        <f t="shared" si="39"/>
        <v>0</v>
      </c>
      <c r="J64" s="38">
        <f t="shared" si="39"/>
        <v>0</v>
      </c>
      <c r="K64" s="38">
        <f aca="true" t="shared" si="40" ref="K64:P64">+K36*K14</f>
        <v>0</v>
      </c>
      <c r="L64" s="38">
        <f t="shared" si="40"/>
        <v>0</v>
      </c>
      <c r="M64" s="38">
        <f t="shared" si="40"/>
        <v>0</v>
      </c>
      <c r="N64" s="38">
        <f t="shared" si="40"/>
        <v>0</v>
      </c>
      <c r="O64" s="38">
        <f t="shared" si="40"/>
        <v>0</v>
      </c>
      <c r="P64" s="38">
        <f t="shared" si="40"/>
        <v>0</v>
      </c>
      <c r="Q64" s="38">
        <f>+Q36*Q14</f>
        <v>0</v>
      </c>
      <c r="R64" s="38">
        <f>+R36*R15</f>
        <v>0</v>
      </c>
      <c r="S64" s="60">
        <f t="shared" si="1"/>
        <v>0</v>
      </c>
      <c r="T64" s="65">
        <f>+S64/C12</f>
        <v>0</v>
      </c>
      <c r="U64" s="66">
        <f>+S64/E12</f>
        <v>0</v>
      </c>
      <c r="V64" s="120">
        <v>0</v>
      </c>
      <c r="W64" s="55">
        <f t="shared" si="9"/>
        <v>0</v>
      </c>
      <c r="X64" s="63"/>
      <c r="Y64" s="113">
        <f t="shared" si="26"/>
        <v>0</v>
      </c>
    </row>
    <row r="65" spans="1:25" ht="15.75">
      <c r="A65" s="141"/>
      <c r="B65" s="64" t="s">
        <v>36</v>
      </c>
      <c r="C65" s="58"/>
      <c r="D65" s="37"/>
      <c r="E65" s="38">
        <f aca="true" t="shared" si="41" ref="E65:R65">+E37*E14</f>
        <v>0</v>
      </c>
      <c r="F65" s="38">
        <f t="shared" si="41"/>
        <v>0</v>
      </c>
      <c r="G65" s="38">
        <f t="shared" si="41"/>
        <v>0</v>
      </c>
      <c r="H65" s="38">
        <f t="shared" si="41"/>
        <v>7</v>
      </c>
      <c r="I65" s="38">
        <f t="shared" si="41"/>
        <v>10</v>
      </c>
      <c r="J65" s="38">
        <f t="shared" si="41"/>
        <v>5</v>
      </c>
      <c r="K65" s="38">
        <f aca="true" t="shared" si="42" ref="K65:P65">+K37*K14</f>
        <v>6</v>
      </c>
      <c r="L65" s="38">
        <f t="shared" si="42"/>
        <v>6</v>
      </c>
      <c r="M65" s="38">
        <f t="shared" si="42"/>
        <v>6</v>
      </c>
      <c r="N65" s="38">
        <f t="shared" si="42"/>
        <v>3</v>
      </c>
      <c r="O65" s="38">
        <f t="shared" si="42"/>
        <v>6</v>
      </c>
      <c r="P65" s="38">
        <f t="shared" si="42"/>
        <v>6</v>
      </c>
      <c r="Q65" s="38">
        <f>+Q37*Q14</f>
        <v>0</v>
      </c>
      <c r="R65" s="38">
        <f t="shared" si="41"/>
        <v>0</v>
      </c>
      <c r="S65" s="60">
        <f t="shared" si="1"/>
        <v>55</v>
      </c>
      <c r="T65" s="65">
        <f>+S65/C12</f>
        <v>2.5</v>
      </c>
      <c r="U65" s="66">
        <f>+S65/E12</f>
        <v>2.2916666666666665</v>
      </c>
      <c r="V65" s="120">
        <f>0.29*24</f>
        <v>6.959999999999999</v>
      </c>
      <c r="W65" s="55">
        <f t="shared" si="9"/>
        <v>2.5</v>
      </c>
      <c r="X65" s="63"/>
      <c r="Y65" s="113">
        <f t="shared" si="26"/>
        <v>-0.20833333333333348</v>
      </c>
    </row>
    <row r="66" spans="1:25" ht="15.75">
      <c r="A66" s="142" t="s">
        <v>37</v>
      </c>
      <c r="B66" s="41" t="s">
        <v>38</v>
      </c>
      <c r="C66" s="68"/>
      <c r="D66" s="69"/>
      <c r="E66" s="38">
        <f>+E38*E14</f>
        <v>16</v>
      </c>
      <c r="F66" s="38">
        <f>+F38*F14</f>
        <v>14</v>
      </c>
      <c r="G66" s="38">
        <f>+G38*G14</f>
        <v>14</v>
      </c>
      <c r="H66" s="38">
        <f>+H38*H14</f>
        <v>14</v>
      </c>
      <c r="I66" s="38">
        <f aca="true" t="shared" si="43" ref="I66:Q66">+I38</f>
        <v>0</v>
      </c>
      <c r="J66" s="38">
        <f t="shared" si="43"/>
        <v>0</v>
      </c>
      <c r="K66" s="38">
        <f t="shared" si="43"/>
        <v>2</v>
      </c>
      <c r="L66" s="38">
        <f t="shared" si="43"/>
        <v>2</v>
      </c>
      <c r="M66" s="38">
        <f t="shared" si="43"/>
        <v>2</v>
      </c>
      <c r="N66" s="38">
        <f t="shared" si="43"/>
        <v>2</v>
      </c>
      <c r="O66" s="38">
        <f t="shared" si="43"/>
        <v>2</v>
      </c>
      <c r="P66" s="38">
        <f t="shared" si="43"/>
        <v>2</v>
      </c>
      <c r="Q66" s="38">
        <f t="shared" si="43"/>
        <v>0</v>
      </c>
      <c r="R66" s="38">
        <f>+R38*R14</f>
        <v>0</v>
      </c>
      <c r="S66" s="60">
        <f t="shared" si="1"/>
        <v>70</v>
      </c>
      <c r="T66" s="65">
        <f>+S66/C12</f>
        <v>3.1818181818181817</v>
      </c>
      <c r="U66" s="66">
        <f>+S66/E12</f>
        <v>2.9166666666666665</v>
      </c>
      <c r="V66" s="130">
        <f>0.92*24</f>
        <v>22.080000000000002</v>
      </c>
      <c r="W66" s="55">
        <f t="shared" si="9"/>
        <v>3.1818181818181817</v>
      </c>
      <c r="X66" s="63"/>
      <c r="Y66" s="114">
        <f t="shared" si="26"/>
        <v>-0.26515151515151514</v>
      </c>
    </row>
    <row r="67" spans="1:25" ht="15.75">
      <c r="A67" s="142"/>
      <c r="B67" s="41" t="s">
        <v>71</v>
      </c>
      <c r="C67" s="68"/>
      <c r="D67" s="69"/>
      <c r="E67" s="38">
        <f>+E39*E14</f>
        <v>0</v>
      </c>
      <c r="F67" s="38">
        <f>+F39*F14</f>
        <v>0</v>
      </c>
      <c r="G67" s="38">
        <f>+G39*G14</f>
        <v>0</v>
      </c>
      <c r="H67" s="38">
        <f>+H39*H14</f>
        <v>0</v>
      </c>
      <c r="I67" s="38">
        <f aca="true" t="shared" si="44" ref="I67:Q67">+I39</f>
        <v>2</v>
      </c>
      <c r="J67" s="38">
        <f t="shared" si="44"/>
        <v>2</v>
      </c>
      <c r="K67" s="38">
        <f t="shared" si="44"/>
        <v>1</v>
      </c>
      <c r="L67" s="38">
        <f t="shared" si="44"/>
        <v>1</v>
      </c>
      <c r="M67" s="38">
        <f t="shared" si="44"/>
        <v>2</v>
      </c>
      <c r="N67" s="38">
        <f t="shared" si="44"/>
        <v>2</v>
      </c>
      <c r="O67" s="38">
        <f t="shared" si="44"/>
        <v>1</v>
      </c>
      <c r="P67" s="38">
        <f t="shared" si="44"/>
        <v>1</v>
      </c>
      <c r="Q67" s="38">
        <f t="shared" si="44"/>
        <v>0</v>
      </c>
      <c r="R67" s="38">
        <f>+R39*R14</f>
        <v>0</v>
      </c>
      <c r="S67" s="60">
        <f t="shared" si="1"/>
        <v>12</v>
      </c>
      <c r="T67" s="65">
        <f>+S67/C12</f>
        <v>0.5454545454545454</v>
      </c>
      <c r="U67" s="66">
        <f>+S67/E12</f>
        <v>0.5</v>
      </c>
      <c r="V67" s="120">
        <f>0.5*24</f>
        <v>12</v>
      </c>
      <c r="W67" s="55">
        <f t="shared" si="9"/>
        <v>0.5454545454545454</v>
      </c>
      <c r="X67" s="63"/>
      <c r="Y67" s="114">
        <f t="shared" si="26"/>
        <v>-0.045454545454545414</v>
      </c>
    </row>
    <row r="68" spans="1:25" ht="47.25">
      <c r="A68" s="142"/>
      <c r="B68" s="41" t="s">
        <v>72</v>
      </c>
      <c r="C68" s="68"/>
      <c r="D68" s="69"/>
      <c r="E68" s="38">
        <f>+E40*E14</f>
        <v>0</v>
      </c>
      <c r="F68" s="38">
        <f>+F40*F14</f>
        <v>0</v>
      </c>
      <c r="G68" s="38">
        <f>+G40*G14</f>
        <v>0</v>
      </c>
      <c r="H68" s="38">
        <f>+H40*H14</f>
        <v>0</v>
      </c>
      <c r="I68" s="38">
        <f aca="true" t="shared" si="45" ref="I68:Q68">+I40</f>
        <v>0</v>
      </c>
      <c r="J68" s="38">
        <f t="shared" si="45"/>
        <v>0</v>
      </c>
      <c r="K68" s="38">
        <f t="shared" si="45"/>
        <v>9</v>
      </c>
      <c r="L68" s="38">
        <f t="shared" si="45"/>
        <v>9</v>
      </c>
      <c r="M68" s="38">
        <f t="shared" si="45"/>
        <v>0</v>
      </c>
      <c r="N68" s="38">
        <f t="shared" si="45"/>
        <v>0</v>
      </c>
      <c r="O68" s="38">
        <f t="shared" si="45"/>
        <v>0</v>
      </c>
      <c r="P68" s="38">
        <f t="shared" si="45"/>
        <v>0</v>
      </c>
      <c r="Q68" s="38">
        <f t="shared" si="45"/>
        <v>0</v>
      </c>
      <c r="R68" s="38">
        <f>+R40*R14</f>
        <v>0</v>
      </c>
      <c r="S68" s="60">
        <f t="shared" si="1"/>
        <v>18</v>
      </c>
      <c r="T68" s="65">
        <f>+S68/C12</f>
        <v>0.8181818181818182</v>
      </c>
      <c r="U68" s="66">
        <f>+S68/E12</f>
        <v>0.75</v>
      </c>
      <c r="V68" s="130">
        <f>U68*24</f>
        <v>18</v>
      </c>
      <c r="W68" s="55">
        <f t="shared" si="9"/>
        <v>0.8181818181818182</v>
      </c>
      <c r="X68" s="63"/>
      <c r="Y68" s="113">
        <f>U68-W68</f>
        <v>-0.06818181818181823</v>
      </c>
    </row>
    <row r="69" spans="1:25" ht="32.25" thickBot="1">
      <c r="A69" s="143"/>
      <c r="B69" s="41" t="s">
        <v>74</v>
      </c>
      <c r="C69" s="70"/>
      <c r="D69" s="71"/>
      <c r="E69" s="72">
        <f>+E42*E14</f>
        <v>0</v>
      </c>
      <c r="F69" s="72">
        <f>+F42*F14</f>
        <v>0</v>
      </c>
      <c r="G69" s="72">
        <f>+G42*G14</f>
        <v>0</v>
      </c>
      <c r="H69" s="72">
        <f>+H42*H14</f>
        <v>0</v>
      </c>
      <c r="I69" s="72">
        <f>+I42</f>
        <v>0</v>
      </c>
      <c r="J69" s="72">
        <f>+J42</f>
        <v>0</v>
      </c>
      <c r="K69" s="72">
        <f aca="true" t="shared" si="46" ref="K69:P69">+K42</f>
        <v>0</v>
      </c>
      <c r="L69" s="72">
        <f t="shared" si="46"/>
        <v>0</v>
      </c>
      <c r="M69" s="72">
        <f t="shared" si="46"/>
        <v>0</v>
      </c>
      <c r="N69" s="72">
        <f t="shared" si="46"/>
        <v>0</v>
      </c>
      <c r="O69" s="72">
        <f t="shared" si="46"/>
        <v>8</v>
      </c>
      <c r="P69" s="72">
        <f t="shared" si="46"/>
        <v>8</v>
      </c>
      <c r="Q69" s="72">
        <f>+Q42</f>
        <v>0</v>
      </c>
      <c r="R69" s="72">
        <f>+R42*R14</f>
        <v>0</v>
      </c>
      <c r="S69" s="73">
        <f t="shared" si="1"/>
        <v>16</v>
      </c>
      <c r="T69" s="65">
        <f>+S69/C12</f>
        <v>0.7272727272727273</v>
      </c>
      <c r="U69" s="66">
        <f>+S69/E12</f>
        <v>0.6666666666666666</v>
      </c>
      <c r="V69" s="130">
        <f>U69*24</f>
        <v>16</v>
      </c>
      <c r="W69" s="55">
        <f t="shared" si="9"/>
        <v>0.7272727272727273</v>
      </c>
      <c r="X69" s="74"/>
      <c r="Y69" s="115">
        <f>U69-W69</f>
        <v>-0.06060606060606066</v>
      </c>
    </row>
    <row r="70" spans="1:25" ht="16.5" customHeight="1" thickBot="1">
      <c r="A70" s="144" t="s">
        <v>53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99">
        <f>SUM(S45:S69)</f>
        <v>2154</v>
      </c>
      <c r="T70" s="75">
        <f>SUM(T45:T69)</f>
        <v>94.36363636363635</v>
      </c>
      <c r="U70" s="76">
        <f>SUM(U45:U69)</f>
        <v>89.50000000000003</v>
      </c>
      <c r="V70" s="122">
        <f>SUM(V47:V69)</f>
        <v>195.04</v>
      </c>
      <c r="W70" s="124">
        <f>SUM(W45:W69)</f>
        <v>95.4090909090909</v>
      </c>
      <c r="X70" s="77"/>
      <c r="Y70" s="129">
        <f>SUM(Y45:Y69)</f>
        <v>-5.90909090909091</v>
      </c>
    </row>
    <row r="71" spans="1:25" ht="12.75" customHeight="1" thickBot="1">
      <c r="A71" s="78"/>
      <c r="B71" s="79"/>
      <c r="C71" s="79"/>
      <c r="D71" s="79"/>
      <c r="E71" s="79"/>
      <c r="F71" s="79"/>
      <c r="G71" s="79"/>
      <c r="H71" s="79"/>
      <c r="I71" s="79"/>
      <c r="J71" s="156" t="s">
        <v>47</v>
      </c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75">
        <f>+U70</f>
        <v>89.50000000000003</v>
      </c>
      <c r="V71" s="81"/>
      <c r="W71" s="82"/>
      <c r="X71" s="83"/>
      <c r="Y71" s="84"/>
    </row>
    <row r="72" spans="1:25" ht="12.75" customHeight="1" thickBot="1">
      <c r="A72" s="5"/>
      <c r="B72" s="6"/>
      <c r="C72" s="6"/>
      <c r="D72" s="6"/>
      <c r="E72" s="6"/>
      <c r="F72" s="6"/>
      <c r="G72" s="6"/>
      <c r="H72" s="6"/>
      <c r="I72" s="6"/>
      <c r="J72" s="137" t="s">
        <v>54</v>
      </c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21">
        <f>+V70</f>
        <v>195.04</v>
      </c>
      <c r="W72" s="3"/>
      <c r="X72" s="1"/>
      <c r="Y72" s="2"/>
    </row>
    <row r="73" spans="1:25" ht="12.75" customHeight="1" thickBot="1">
      <c r="A73" s="5"/>
      <c r="B73" s="6"/>
      <c r="C73" s="6"/>
      <c r="D73" s="6"/>
      <c r="E73" s="6"/>
      <c r="F73" s="6"/>
      <c r="G73" s="6"/>
      <c r="H73" s="6"/>
      <c r="I73" s="6"/>
      <c r="J73" s="137" t="s">
        <v>55</v>
      </c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21">
        <f>(V72*E11)/C11</f>
        <v>178.78666666666666</v>
      </c>
      <c r="W73" s="123">
        <f>V73/22</f>
        <v>8.126666666666667</v>
      </c>
      <c r="X73" s="1"/>
      <c r="Y73" s="2"/>
    </row>
    <row r="74" spans="1:25" ht="12.75" customHeight="1" thickBot="1">
      <c r="A74" s="5"/>
      <c r="B74" s="6"/>
      <c r="C74" s="6"/>
      <c r="D74" s="6"/>
      <c r="E74" s="6"/>
      <c r="F74" s="6"/>
      <c r="G74" s="6"/>
      <c r="H74" s="6"/>
      <c r="I74" s="6"/>
      <c r="J74" s="137" t="s">
        <v>56</v>
      </c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80">
        <v>0</v>
      </c>
      <c r="X74" s="1"/>
      <c r="Y74" s="2"/>
    </row>
    <row r="75" spans="1:25" ht="16.5" thickBot="1">
      <c r="A75" s="5"/>
      <c r="B75" s="6"/>
      <c r="C75" s="6"/>
      <c r="D75" s="6"/>
      <c r="E75" s="6"/>
      <c r="F75" s="6"/>
      <c r="G75" s="6"/>
      <c r="H75" s="6"/>
      <c r="I75" s="6"/>
      <c r="J75" s="137" t="s">
        <v>57</v>
      </c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80">
        <v>0</v>
      </c>
      <c r="X75" s="1"/>
      <c r="Y75" s="2"/>
    </row>
    <row r="76" spans="1:25" ht="13.5" customHeight="1" thickBot="1">
      <c r="A76" s="5"/>
      <c r="B76" s="6"/>
      <c r="C76" s="6"/>
      <c r="D76" s="6"/>
      <c r="E76" s="6"/>
      <c r="F76" s="6"/>
      <c r="G76" s="6"/>
      <c r="H76" s="6"/>
      <c r="I76" s="6"/>
      <c r="J76" s="137" t="s">
        <v>58</v>
      </c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25">
        <f>W70</f>
        <v>95.4090909090909</v>
      </c>
      <c r="X76" s="1"/>
      <c r="Y76" s="85"/>
    </row>
    <row r="77" spans="1:25" ht="12.75" customHeight="1" thickBot="1">
      <c r="A77" s="5"/>
      <c r="B77" s="6"/>
      <c r="C77" s="6"/>
      <c r="D77" s="6"/>
      <c r="E77" s="6"/>
      <c r="F77" s="6"/>
      <c r="G77" s="6"/>
      <c r="H77" s="6"/>
      <c r="I77" s="6"/>
      <c r="J77" s="137" t="s">
        <v>59</v>
      </c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28">
        <f>U70-W70</f>
        <v>-5.909090909090878</v>
      </c>
      <c r="X77" s="86"/>
      <c r="Y77" s="87"/>
    </row>
    <row r="78" spans="1:25" ht="12.75" customHeight="1">
      <c r="A78" s="5"/>
      <c r="B78" s="6"/>
      <c r="C78" s="6"/>
      <c r="D78" s="6"/>
      <c r="E78" s="6"/>
      <c r="F78" s="6"/>
      <c r="G78" s="6"/>
      <c r="H78" s="6"/>
      <c r="I78" s="6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86"/>
      <c r="Y78" s="87"/>
    </row>
    <row r="79" spans="1:25" ht="12.75">
      <c r="A79" s="5"/>
      <c r="B79" s="6"/>
      <c r="C79" s="6"/>
      <c r="D79" s="6"/>
      <c r="E79" s="6"/>
      <c r="F79" s="6"/>
      <c r="G79" s="86"/>
      <c r="H79" s="86"/>
      <c r="I79" s="86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86"/>
      <c r="Y79" s="87"/>
    </row>
    <row r="80" spans="1:25" ht="12.75">
      <c r="A80" s="88"/>
      <c r="B80" s="86"/>
      <c r="C80" s="86"/>
      <c r="D80" s="86"/>
      <c r="E80" s="86"/>
      <c r="F80" s="86"/>
      <c r="G80" s="86"/>
      <c r="H80" s="86"/>
      <c r="I80" s="86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86"/>
      <c r="Y80" s="87"/>
    </row>
    <row r="81" spans="1:25" ht="57" customHeight="1">
      <c r="A81" s="88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7"/>
    </row>
    <row r="82" spans="1:25" ht="35.25" customHeight="1" thickBot="1">
      <c r="A82" s="89"/>
      <c r="B82" s="90"/>
      <c r="C82" s="136" t="s">
        <v>60</v>
      </c>
      <c r="D82" s="136"/>
      <c r="E82" s="136"/>
      <c r="F82" s="136"/>
      <c r="G82" s="136"/>
      <c r="H82" s="136"/>
      <c r="I82" s="136"/>
      <c r="J82" s="136"/>
      <c r="K82" s="93"/>
      <c r="L82" s="93"/>
      <c r="M82" s="93"/>
      <c r="N82" s="93"/>
      <c r="O82" s="93"/>
      <c r="P82" s="93"/>
      <c r="Q82" s="90"/>
      <c r="R82" s="90"/>
      <c r="S82" s="136" t="s">
        <v>62</v>
      </c>
      <c r="T82" s="136"/>
      <c r="U82" s="136"/>
      <c r="V82" s="136"/>
      <c r="W82" s="136"/>
      <c r="X82" s="91"/>
      <c r="Y82" s="92"/>
    </row>
  </sheetData>
  <sheetProtection/>
  <mergeCells count="35">
    <mergeCell ref="A1:Y1"/>
    <mergeCell ref="A2:B2"/>
    <mergeCell ref="A3:X3"/>
    <mergeCell ref="A4:X4"/>
    <mergeCell ref="A5:X5"/>
    <mergeCell ref="A6:X6"/>
    <mergeCell ref="A7:X7"/>
    <mergeCell ref="A8:X8"/>
    <mergeCell ref="A38:A42"/>
    <mergeCell ref="A43:B43"/>
    <mergeCell ref="A9:X9"/>
    <mergeCell ref="A10:X10"/>
    <mergeCell ref="A11:B11"/>
    <mergeCell ref="F11:T11"/>
    <mergeCell ref="A16:Y16"/>
    <mergeCell ref="A17:A37"/>
    <mergeCell ref="A12:B12"/>
    <mergeCell ref="A13:B13"/>
    <mergeCell ref="A14:B14"/>
    <mergeCell ref="A15:B15"/>
    <mergeCell ref="W43:X43"/>
    <mergeCell ref="J71:T71"/>
    <mergeCell ref="J72:U72"/>
    <mergeCell ref="J73:U73"/>
    <mergeCell ref="A44:R44"/>
    <mergeCell ref="A45:A65"/>
    <mergeCell ref="A66:A69"/>
    <mergeCell ref="A70:R70"/>
    <mergeCell ref="J78:W80"/>
    <mergeCell ref="C82:J82"/>
    <mergeCell ref="S82:W82"/>
    <mergeCell ref="J74:V74"/>
    <mergeCell ref="J75:V75"/>
    <mergeCell ref="J76:V76"/>
    <mergeCell ref="J77:V77"/>
  </mergeCells>
  <printOptions horizontalCentered="1" verticalCentered="1"/>
  <pageMargins left="0.16" right="0.16" top="0.21" bottom="0.27" header="0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customWidth="1"/>
    <col min="2" max="2" width="37.57421875" style="0" customWidth="1"/>
    <col min="3" max="3" width="13.28125" style="0" customWidth="1"/>
    <col min="4" max="4" width="14.7109375" style="0" customWidth="1"/>
    <col min="5" max="5" width="16.28125" style="0" customWidth="1"/>
  </cols>
  <sheetData>
    <row r="1" spans="1:5" ht="12.75">
      <c r="A1" s="172" t="s">
        <v>90</v>
      </c>
      <c r="B1" s="172"/>
      <c r="C1" s="172"/>
      <c r="D1" s="172"/>
      <c r="E1" s="172"/>
    </row>
    <row r="2" spans="1:5" ht="12.75">
      <c r="A2" s="172" t="s">
        <v>75</v>
      </c>
      <c r="B2" s="172"/>
      <c r="C2" s="172"/>
      <c r="D2" s="172"/>
      <c r="E2" s="172"/>
    </row>
    <row r="3" spans="1:5" ht="12.75">
      <c r="A3" s="173" t="s">
        <v>76</v>
      </c>
      <c r="B3" s="173"/>
      <c r="C3" s="173"/>
      <c r="D3" s="173"/>
      <c r="E3" s="173"/>
    </row>
    <row r="4" spans="1:5" ht="12.75">
      <c r="A4" s="100"/>
      <c r="B4" s="100"/>
      <c r="C4" s="100"/>
      <c r="D4" s="100"/>
      <c r="E4" s="100"/>
    </row>
    <row r="5" spans="1:5" ht="12.75">
      <c r="A5" s="101" t="s">
        <v>77</v>
      </c>
      <c r="B5" s="102"/>
      <c r="C5" s="102"/>
      <c r="D5" s="102"/>
      <c r="E5" s="102"/>
    </row>
    <row r="6" spans="1:5" s="103" customFormat="1" ht="12.75">
      <c r="A6" s="101" t="s">
        <v>78</v>
      </c>
      <c r="B6" s="102"/>
      <c r="C6" s="102"/>
      <c r="D6" s="102"/>
      <c r="E6" s="102"/>
    </row>
    <row r="7" spans="1:5" ht="25.5">
      <c r="A7" s="174" t="s">
        <v>79</v>
      </c>
      <c r="B7" s="174"/>
      <c r="C7" s="104" t="s">
        <v>80</v>
      </c>
      <c r="D7" s="104" t="s">
        <v>81</v>
      </c>
      <c r="E7" s="104" t="s">
        <v>82</v>
      </c>
    </row>
    <row r="8" spans="1:5" ht="12.75">
      <c r="A8" s="175" t="s">
        <v>15</v>
      </c>
      <c r="B8" s="105" t="s">
        <v>16</v>
      </c>
      <c r="C8" s="106"/>
      <c r="D8" s="107"/>
      <c r="E8" s="107"/>
    </row>
    <row r="9" spans="1:5" ht="12.75">
      <c r="A9" s="176"/>
      <c r="B9" s="108" t="s">
        <v>17</v>
      </c>
      <c r="C9" s="108"/>
      <c r="D9" s="109"/>
      <c r="E9" s="109"/>
    </row>
    <row r="10" spans="1:5" ht="12.75">
      <c r="A10" s="176"/>
      <c r="B10" s="110" t="s">
        <v>18</v>
      </c>
      <c r="C10" s="110"/>
      <c r="D10" s="109"/>
      <c r="E10" s="109"/>
    </row>
    <row r="11" spans="1:5" ht="12.75">
      <c r="A11" s="176"/>
      <c r="B11" s="111" t="s">
        <v>19</v>
      </c>
      <c r="C11" s="111"/>
      <c r="D11" s="109"/>
      <c r="E11" s="109"/>
    </row>
    <row r="12" spans="1:5" ht="12.75">
      <c r="A12" s="176"/>
      <c r="B12" s="110" t="s">
        <v>20</v>
      </c>
      <c r="C12" s="110"/>
      <c r="D12" s="109"/>
      <c r="E12" s="109"/>
    </row>
    <row r="13" spans="1:5" ht="12.75">
      <c r="A13" s="176"/>
      <c r="B13" s="111" t="s">
        <v>21</v>
      </c>
      <c r="C13" s="111"/>
      <c r="D13" s="109"/>
      <c r="E13" s="109"/>
    </row>
    <row r="14" spans="1:5" ht="12.75">
      <c r="A14" s="176"/>
      <c r="B14" s="110" t="s">
        <v>22</v>
      </c>
      <c r="C14" s="110"/>
      <c r="D14" s="109"/>
      <c r="E14" s="109"/>
    </row>
    <row r="15" spans="1:5" ht="12.75">
      <c r="A15" s="176"/>
      <c r="B15" s="110" t="s">
        <v>23</v>
      </c>
      <c r="C15" s="110"/>
      <c r="D15" s="109"/>
      <c r="E15" s="109"/>
    </row>
    <row r="16" spans="1:5" ht="12.75">
      <c r="A16" s="176"/>
      <c r="B16" s="110" t="s">
        <v>24</v>
      </c>
      <c r="C16" s="110"/>
      <c r="D16" s="109"/>
      <c r="E16" s="109"/>
    </row>
    <row r="17" spans="1:5" ht="12.75">
      <c r="A17" s="176"/>
      <c r="B17" s="110" t="s">
        <v>25</v>
      </c>
      <c r="C17" s="110"/>
      <c r="D17" s="109"/>
      <c r="E17" s="109"/>
    </row>
    <row r="18" spans="1:5" ht="12.75">
      <c r="A18" s="176"/>
      <c r="B18" s="111" t="s">
        <v>26</v>
      </c>
      <c r="C18" s="111"/>
      <c r="D18" s="109"/>
      <c r="E18" s="109"/>
    </row>
    <row r="19" spans="1:5" ht="12.75">
      <c r="A19" s="176"/>
      <c r="B19" s="111" t="s">
        <v>27</v>
      </c>
      <c r="C19" s="111"/>
      <c r="D19" s="109"/>
      <c r="E19" s="109"/>
    </row>
    <row r="20" spans="1:5" ht="12.75">
      <c r="A20" s="176"/>
      <c r="B20" s="111" t="s">
        <v>28</v>
      </c>
      <c r="C20" s="111"/>
      <c r="D20" s="109"/>
      <c r="E20" s="109"/>
    </row>
    <row r="21" spans="1:5" ht="12.75">
      <c r="A21" s="176"/>
      <c r="B21" s="111" t="s">
        <v>29</v>
      </c>
      <c r="C21" s="111"/>
      <c r="D21" s="109"/>
      <c r="E21" s="109"/>
    </row>
    <row r="22" spans="1:5" ht="12.75">
      <c r="A22" s="176"/>
      <c r="B22" s="111" t="s">
        <v>30</v>
      </c>
      <c r="C22" s="111"/>
      <c r="D22" s="109"/>
      <c r="E22" s="109"/>
    </row>
    <row r="23" spans="1:5" ht="14.25" customHeight="1">
      <c r="A23" s="176"/>
      <c r="B23" s="111" t="s">
        <v>31</v>
      </c>
      <c r="C23" s="111"/>
      <c r="D23" s="109"/>
      <c r="E23" s="109"/>
    </row>
    <row r="24" spans="1:5" ht="12.75">
      <c r="A24" s="176"/>
      <c r="B24" s="111" t="s">
        <v>32</v>
      </c>
      <c r="C24" s="111"/>
      <c r="D24" s="109"/>
      <c r="E24" s="109"/>
    </row>
    <row r="25" spans="1:5" ht="12.75">
      <c r="A25" s="176"/>
      <c r="B25" s="111" t="s">
        <v>33</v>
      </c>
      <c r="C25" s="111"/>
      <c r="D25" s="109"/>
      <c r="E25" s="109"/>
    </row>
    <row r="26" spans="1:5" ht="12.75">
      <c r="A26" s="176"/>
      <c r="B26" s="111" t="s">
        <v>34</v>
      </c>
      <c r="C26" s="111"/>
      <c r="D26" s="109"/>
      <c r="E26" s="109"/>
    </row>
    <row r="27" spans="1:5" ht="12.75">
      <c r="A27" s="176"/>
      <c r="B27" s="111" t="s">
        <v>35</v>
      </c>
      <c r="C27" s="111"/>
      <c r="D27" s="109"/>
      <c r="E27" s="109"/>
    </row>
    <row r="28" spans="1:5" ht="12.75">
      <c r="A28" s="176"/>
      <c r="B28" s="111" t="s">
        <v>36</v>
      </c>
      <c r="C28" s="111"/>
      <c r="D28" s="109"/>
      <c r="E28" s="109"/>
    </row>
    <row r="29" spans="1:5" ht="12.75">
      <c r="A29" s="177" t="s">
        <v>83</v>
      </c>
      <c r="B29" s="111" t="s">
        <v>38</v>
      </c>
      <c r="C29" s="111"/>
      <c r="D29" s="109"/>
      <c r="E29" s="109"/>
    </row>
    <row r="30" spans="1:5" ht="12.75">
      <c r="A30" s="177"/>
      <c r="B30" s="111" t="s">
        <v>39</v>
      </c>
      <c r="C30" s="111"/>
      <c r="D30" s="109"/>
      <c r="E30" s="109"/>
    </row>
    <row r="31" spans="1:5" ht="12.75">
      <c r="A31" s="177"/>
      <c r="B31" s="111" t="s">
        <v>40</v>
      </c>
      <c r="C31" s="111"/>
      <c r="D31" s="109"/>
      <c r="E31" s="109"/>
    </row>
    <row r="32" spans="1:5" ht="12.75">
      <c r="A32" s="177"/>
      <c r="B32" s="111" t="s">
        <v>41</v>
      </c>
      <c r="C32" s="111"/>
      <c r="D32" s="109"/>
      <c r="E32" s="109"/>
    </row>
    <row r="34" s="86" customFormat="1" ht="12.75"/>
    <row r="35" spans="3:15" s="86" customFormat="1" ht="13.5" customHeight="1">
      <c r="C35" s="7"/>
      <c r="D35" s="7"/>
      <c r="E35" s="7"/>
      <c r="F35" s="7"/>
      <c r="G35" s="7"/>
      <c r="H35" s="7"/>
      <c r="L35" s="7"/>
      <c r="M35" s="7"/>
      <c r="N35" s="7"/>
      <c r="O35" s="7"/>
    </row>
    <row r="36" spans="2:5" s="86" customFormat="1" ht="13.5" thickBot="1">
      <c r="B36" s="90"/>
      <c r="D36" s="171"/>
      <c r="E36" s="171"/>
    </row>
    <row r="37" spans="2:5" s="86" customFormat="1" ht="39.75" customHeight="1">
      <c r="B37" s="7" t="s">
        <v>84</v>
      </c>
      <c r="D37" s="147" t="s">
        <v>85</v>
      </c>
      <c r="E37" s="147"/>
    </row>
    <row r="38" s="86" customFormat="1" ht="12.75"/>
    <row r="39" s="86" customFormat="1" ht="12.75"/>
    <row r="40" s="86" customFormat="1" ht="12.75"/>
    <row r="41" s="86" customFormat="1" ht="12.75">
      <c r="B41" s="95" t="s">
        <v>86</v>
      </c>
    </row>
    <row r="42" s="86" customFormat="1" ht="12.75"/>
    <row r="43" s="86" customFormat="1" ht="12.75"/>
  </sheetData>
  <sheetProtection/>
  <mergeCells count="8">
    <mergeCell ref="D36:E36"/>
    <mergeCell ref="D37:E37"/>
    <mergeCell ref="A1:E1"/>
    <mergeCell ref="A2:E2"/>
    <mergeCell ref="A3:E3"/>
    <mergeCell ref="A7:B7"/>
    <mergeCell ref="A8:A28"/>
    <mergeCell ref="A29:A32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mburbano</dc:creator>
  <cp:keywords/>
  <dc:description/>
  <cp:lastModifiedBy>Jorge</cp:lastModifiedBy>
  <cp:lastPrinted>2010-10-29T23:35:41Z</cp:lastPrinted>
  <dcterms:created xsi:type="dcterms:W3CDTF">2009-07-16T20:14:48Z</dcterms:created>
  <dcterms:modified xsi:type="dcterms:W3CDTF">2010-10-29T23:35:43Z</dcterms:modified>
  <cp:category/>
  <cp:version/>
  <cp:contentType/>
  <cp:contentStatus/>
</cp:coreProperties>
</file>