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15" windowWidth="20415" windowHeight="3855" tabRatio="767" activeTab="1"/>
  </bookViews>
  <sheets>
    <sheet name="FORMATO" sheetId="13" r:id="rId1"/>
    <sheet name="GENERAL JUNIO" sheetId="16" r:id="rId2"/>
    <sheet name="RENDICION DE CUENTAS (2012)" sheetId="14" state="hidden" r:id="rId3"/>
    <sheet name="EDUCACION" sheetId="12" state="hidden" r:id="rId4"/>
  </sheets>
  <definedNames>
    <definedName name="_xlnm._FilterDatabase" localSheetId="3" hidden="1">EDUCACION!$A$3:$BD$71</definedName>
    <definedName name="_xlnm._FilterDatabase" localSheetId="0" hidden="1">FORMATO!$A$9:$H$79</definedName>
    <definedName name="_xlnm._FilterDatabase" localSheetId="1" hidden="1">'GENERAL JUNIO'!$A$8:$M$66</definedName>
    <definedName name="_xlnm._FilterDatabase" localSheetId="2" hidden="1">'RENDICION DE CUENTAS (2012)'!$A$8:$F$23</definedName>
    <definedName name="_xlnm.Print_Area" localSheetId="3">EDUCACION!$A$1:$BA$103</definedName>
    <definedName name="_xlnm.Print_Area" localSheetId="0">FORMATO!$A$1:$H$105</definedName>
    <definedName name="_xlnm.Print_Area" localSheetId="1">'GENERAL JUNIO'!$A$1:$V$84</definedName>
    <definedName name="_xlnm.Print_Area" localSheetId="2">'RENDICION DE CUENTAS (2012)'!$A$1:$J$42</definedName>
    <definedName name="_xlnm.Print_Titles" localSheetId="3">EDUCACION!$1:$3</definedName>
    <definedName name="_xlnm.Print_Titles" localSheetId="0">FORMATO!$7:$9</definedName>
    <definedName name="_xlnm.Print_Titles" localSheetId="1">'GENERAL JUNIO'!$6:$8</definedName>
    <definedName name="_xlnm.Print_Titles" localSheetId="2">'RENDICION DE CUENTAS (2012)'!$6:$8</definedName>
  </definedNames>
  <calcPr calcId="144525"/>
</workbook>
</file>

<file path=xl/calcChain.xml><?xml version="1.0" encoding="utf-8"?>
<calcChain xmlns="http://schemas.openxmlformats.org/spreadsheetml/2006/main">
  <c r="K21" i="16" l="1"/>
  <c r="M9" i="16" l="1"/>
  <c r="M83" i="16" l="1"/>
  <c r="M82" i="16"/>
  <c r="M81" i="16"/>
  <c r="M80" i="16"/>
  <c r="M79" i="16"/>
  <c r="M78" i="16"/>
  <c r="M75" i="16"/>
  <c r="M74" i="16"/>
  <c r="M73" i="16"/>
  <c r="M72" i="16"/>
  <c r="M71" i="16"/>
  <c r="M69" i="16"/>
  <c r="M68" i="16"/>
  <c r="M67" i="16"/>
  <c r="M66" i="16"/>
  <c r="M65" i="16"/>
  <c r="M64" i="16"/>
  <c r="M63" i="16"/>
  <c r="M62" i="16"/>
  <c r="M59" i="16"/>
  <c r="M58" i="16"/>
  <c r="M57" i="16"/>
  <c r="M56" i="16"/>
  <c r="M55" i="16"/>
  <c r="M54" i="16"/>
  <c r="M53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3" i="16"/>
  <c r="M12" i="16"/>
  <c r="M11" i="16"/>
  <c r="M10" i="16"/>
  <c r="I23" i="14" l="1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AY95" i="12" l="1"/>
  <c r="AX95" i="12"/>
  <c r="AW95" i="12"/>
  <c r="AV95" i="12"/>
  <c r="AU95" i="12"/>
  <c r="AT95" i="12"/>
  <c r="AS95" i="12"/>
  <c r="AR95" i="12"/>
  <c r="AJ95" i="12"/>
  <c r="AB95" i="12"/>
  <c r="J83" i="16" s="1"/>
  <c r="K83" i="16" s="1"/>
  <c r="T95" i="12"/>
  <c r="AY94" i="12"/>
  <c r="AX94" i="12"/>
  <c r="AW94" i="12"/>
  <c r="AV94" i="12"/>
  <c r="AU94" i="12"/>
  <c r="AT94" i="12"/>
  <c r="AS94" i="12"/>
  <c r="AR94" i="12"/>
  <c r="AJ94" i="12"/>
  <c r="AB94" i="12"/>
  <c r="J82" i="16" s="1"/>
  <c r="K82" i="16" s="1"/>
  <c r="T94" i="12"/>
  <c r="AY93" i="12"/>
  <c r="AX93" i="12"/>
  <c r="AW93" i="12"/>
  <c r="AV93" i="12"/>
  <c r="AU93" i="12"/>
  <c r="AT93" i="12"/>
  <c r="AS93" i="12"/>
  <c r="AR93" i="12"/>
  <c r="AJ93" i="12"/>
  <c r="AB93" i="12"/>
  <c r="J81" i="16" s="1"/>
  <c r="K81" i="16" s="1"/>
  <c r="T93" i="12"/>
  <c r="AY92" i="12"/>
  <c r="AX92" i="12"/>
  <c r="AW92" i="12"/>
  <c r="AV92" i="12"/>
  <c r="AU92" i="12"/>
  <c r="AT92" i="12"/>
  <c r="AS92" i="12"/>
  <c r="AR92" i="12"/>
  <c r="AJ92" i="12"/>
  <c r="AB92" i="12"/>
  <c r="J80" i="16" s="1"/>
  <c r="K80" i="16" s="1"/>
  <c r="T92" i="12"/>
  <c r="AY91" i="12"/>
  <c r="AX91" i="12"/>
  <c r="AW91" i="12"/>
  <c r="AV91" i="12"/>
  <c r="AU91" i="12"/>
  <c r="AT91" i="12"/>
  <c r="AS91" i="12"/>
  <c r="AR91" i="12"/>
  <c r="AJ91" i="12"/>
  <c r="AB91" i="12"/>
  <c r="T91" i="12"/>
  <c r="AY90" i="12"/>
  <c r="AX90" i="12"/>
  <c r="AW90" i="12"/>
  <c r="AV90" i="12"/>
  <c r="AU90" i="12"/>
  <c r="AT90" i="12"/>
  <c r="AS90" i="12"/>
  <c r="AR90" i="12"/>
  <c r="AJ90" i="12"/>
  <c r="AB90" i="12"/>
  <c r="T90" i="12"/>
  <c r="AY89" i="12"/>
  <c r="AX89" i="12"/>
  <c r="AW89" i="12"/>
  <c r="AV89" i="12"/>
  <c r="AU89" i="12"/>
  <c r="AS89" i="12"/>
  <c r="AR89" i="12"/>
  <c r="AJ89" i="12"/>
  <c r="V89" i="12"/>
  <c r="N89" i="12"/>
  <c r="I89" i="12"/>
  <c r="AY88" i="12"/>
  <c r="AX88" i="12"/>
  <c r="AW88" i="12"/>
  <c r="AV88" i="12"/>
  <c r="AU88" i="12"/>
  <c r="AT88" i="12"/>
  <c r="AS88" i="12"/>
  <c r="AR88" i="12"/>
  <c r="AJ88" i="12"/>
  <c r="AB88" i="12"/>
  <c r="J78" i="16" s="1"/>
  <c r="K78" i="16" s="1"/>
  <c r="T88" i="12"/>
  <c r="AY87" i="12"/>
  <c r="AX87" i="12"/>
  <c r="AW87" i="12"/>
  <c r="AV87" i="12"/>
  <c r="AU87" i="12"/>
  <c r="AT87" i="12"/>
  <c r="AS87" i="12"/>
  <c r="AR87" i="12"/>
  <c r="AJ87" i="12"/>
  <c r="AB87" i="12"/>
  <c r="J77" i="16" s="1"/>
  <c r="K77" i="16" s="1"/>
  <c r="T87" i="12"/>
  <c r="AY86" i="12"/>
  <c r="AX86" i="12"/>
  <c r="AW86" i="12"/>
  <c r="AV86" i="12"/>
  <c r="AU86" i="12"/>
  <c r="AT86" i="12"/>
  <c r="AS86" i="12"/>
  <c r="AR86" i="12"/>
  <c r="AJ86" i="12"/>
  <c r="AB86" i="12"/>
  <c r="J76" i="16" s="1"/>
  <c r="K76" i="16" s="1"/>
  <c r="T86" i="12"/>
  <c r="AY85" i="12"/>
  <c r="AX85" i="12"/>
  <c r="AW85" i="12"/>
  <c r="AV85" i="12"/>
  <c r="AU85" i="12"/>
  <c r="AT85" i="12"/>
  <c r="AS85" i="12"/>
  <c r="AR85" i="12"/>
  <c r="AJ85" i="12"/>
  <c r="AB85" i="12"/>
  <c r="J75" i="16" s="1"/>
  <c r="K75" i="16" s="1"/>
  <c r="T85" i="12"/>
  <c r="AY84" i="12"/>
  <c r="AX84" i="12"/>
  <c r="AW84" i="12"/>
  <c r="AV84" i="12"/>
  <c r="AU84" i="12"/>
  <c r="AT84" i="12"/>
  <c r="AS84" i="12"/>
  <c r="AR84" i="12"/>
  <c r="AJ84" i="12"/>
  <c r="AB84" i="12"/>
  <c r="J74" i="16" s="1"/>
  <c r="K74" i="16" s="1"/>
  <c r="T84" i="12"/>
  <c r="AY83" i="12"/>
  <c r="AX83" i="12"/>
  <c r="AW83" i="12"/>
  <c r="AV83" i="12"/>
  <c r="AU83" i="12"/>
  <c r="AT83" i="12"/>
  <c r="AS83" i="12"/>
  <c r="AR83" i="12"/>
  <c r="AJ83" i="12"/>
  <c r="AB83" i="12"/>
  <c r="J73" i="16" s="1"/>
  <c r="K73" i="16" s="1"/>
  <c r="T83" i="12"/>
  <c r="AY82" i="12"/>
  <c r="AX82" i="12"/>
  <c r="AW82" i="12"/>
  <c r="AV82" i="12"/>
  <c r="AU82" i="12"/>
  <c r="AT82" i="12"/>
  <c r="AS82" i="12"/>
  <c r="AR82" i="12"/>
  <c r="AJ82" i="12"/>
  <c r="AB82" i="12"/>
  <c r="J72" i="16" s="1"/>
  <c r="K72" i="16" s="1"/>
  <c r="T82" i="12"/>
  <c r="AY81" i="12"/>
  <c r="AX81" i="12"/>
  <c r="AW81" i="12"/>
  <c r="AV81" i="12"/>
  <c r="AU81" i="12"/>
  <c r="AT81" i="12"/>
  <c r="AS81" i="12"/>
  <c r="AR81" i="12"/>
  <c r="AJ81" i="12"/>
  <c r="AB81" i="12"/>
  <c r="J71" i="16" s="1"/>
  <c r="K71" i="16" s="1"/>
  <c r="T81" i="12"/>
  <c r="AY80" i="12"/>
  <c r="AX80" i="12"/>
  <c r="AW80" i="12"/>
  <c r="AV80" i="12"/>
  <c r="AU80" i="12"/>
  <c r="AT80" i="12"/>
  <c r="AS80" i="12"/>
  <c r="AR80" i="12"/>
  <c r="AJ80" i="12"/>
  <c r="AB80" i="12"/>
  <c r="J70" i="16" s="1"/>
  <c r="K70" i="16" s="1"/>
  <c r="T80" i="12"/>
  <c r="AY79" i="12"/>
  <c r="AX79" i="12"/>
  <c r="AW79" i="12"/>
  <c r="AV79" i="12"/>
  <c r="AU79" i="12"/>
  <c r="AT79" i="12"/>
  <c r="AS79" i="12"/>
  <c r="AR79" i="12"/>
  <c r="AJ79" i="12"/>
  <c r="AB79" i="12"/>
  <c r="T79" i="12"/>
  <c r="AY78" i="12"/>
  <c r="AX78" i="12"/>
  <c r="AW78" i="12"/>
  <c r="AV78" i="12"/>
  <c r="AU78" i="12"/>
  <c r="AT78" i="12"/>
  <c r="AS78" i="12"/>
  <c r="AR78" i="12"/>
  <c r="AJ78" i="12"/>
  <c r="AB78" i="12"/>
  <c r="T78" i="12"/>
  <c r="AY77" i="12"/>
  <c r="AX77" i="12"/>
  <c r="AW77" i="12"/>
  <c r="AV77" i="12"/>
  <c r="AU77" i="12"/>
  <c r="AT77" i="12"/>
  <c r="AS77" i="12"/>
  <c r="AR77" i="12"/>
  <c r="AJ77" i="12"/>
  <c r="AB77" i="12"/>
  <c r="T77" i="12"/>
  <c r="AY76" i="12"/>
  <c r="AX76" i="12"/>
  <c r="AW76" i="12"/>
  <c r="AV76" i="12"/>
  <c r="AU76" i="12"/>
  <c r="AT76" i="12"/>
  <c r="AS76" i="12"/>
  <c r="AR76" i="12"/>
  <c r="AJ76" i="12"/>
  <c r="AB76" i="12"/>
  <c r="T76" i="12"/>
  <c r="AY75" i="12"/>
  <c r="AX75" i="12"/>
  <c r="AW75" i="12"/>
  <c r="AV75" i="12"/>
  <c r="AU75" i="12"/>
  <c r="AT75" i="12"/>
  <c r="AS75" i="12"/>
  <c r="AR75" i="12"/>
  <c r="AJ75" i="12"/>
  <c r="AB75" i="12"/>
  <c r="T75" i="12"/>
  <c r="AY74" i="12"/>
  <c r="AX74" i="12"/>
  <c r="AW74" i="12"/>
  <c r="AV74" i="12"/>
  <c r="AU74" i="12"/>
  <c r="AT74" i="12"/>
  <c r="AS74" i="12"/>
  <c r="AR74" i="12"/>
  <c r="AJ74" i="12"/>
  <c r="AB74" i="12"/>
  <c r="J69" i="16" s="1"/>
  <c r="K69" i="16" s="1"/>
  <c r="T74" i="12"/>
  <c r="AY73" i="12"/>
  <c r="AX73" i="12"/>
  <c r="AW73" i="12"/>
  <c r="AV73" i="12"/>
  <c r="AU73" i="12"/>
  <c r="AT73" i="12"/>
  <c r="AS73" i="12"/>
  <c r="AR73" i="12"/>
  <c r="AJ73" i="12"/>
  <c r="AB73" i="12"/>
  <c r="J68" i="16" s="1"/>
  <c r="K68" i="16" s="1"/>
  <c r="T73" i="12"/>
  <c r="AY72" i="12"/>
  <c r="AX72" i="12"/>
  <c r="AW72" i="12"/>
  <c r="AV72" i="12"/>
  <c r="AU72" i="12"/>
  <c r="AT72" i="12"/>
  <c r="AS72" i="12"/>
  <c r="AR72" i="12"/>
  <c r="AJ72" i="12"/>
  <c r="AB72" i="12"/>
  <c r="J67" i="16" s="1"/>
  <c r="K67" i="16" s="1"/>
  <c r="T72" i="12"/>
  <c r="AY71" i="12"/>
  <c r="AX71" i="12"/>
  <c r="AW71" i="12"/>
  <c r="AV71" i="12"/>
  <c r="AU71" i="12"/>
  <c r="AT71" i="12"/>
  <c r="AS71" i="12"/>
  <c r="AR71" i="12"/>
  <c r="AJ71" i="12"/>
  <c r="AB71" i="12"/>
  <c r="J66" i="16" s="1"/>
  <c r="K66" i="16" s="1"/>
  <c r="T71" i="12"/>
  <c r="AY70" i="12"/>
  <c r="AX70" i="12"/>
  <c r="AW70" i="12"/>
  <c r="AV70" i="12"/>
  <c r="AU70" i="12"/>
  <c r="AT70" i="12"/>
  <c r="AS70" i="12"/>
  <c r="AR70" i="12"/>
  <c r="AJ70" i="12"/>
  <c r="AB70" i="12"/>
  <c r="J65" i="16" s="1"/>
  <c r="K65" i="16" s="1"/>
  <c r="T70" i="12"/>
  <c r="G70" i="12"/>
  <c r="I70" i="12" s="1"/>
  <c r="J70" i="12" s="1"/>
  <c r="K70" i="12" s="1"/>
  <c r="AY69" i="12"/>
  <c r="AX69" i="12"/>
  <c r="AW69" i="12"/>
  <c r="AV69" i="12"/>
  <c r="AU69" i="12"/>
  <c r="AT69" i="12"/>
  <c r="AS69" i="12"/>
  <c r="AR69" i="12"/>
  <c r="AJ69" i="12"/>
  <c r="AB69" i="12"/>
  <c r="J64" i="16" s="1"/>
  <c r="K64" i="16" s="1"/>
  <c r="T69" i="12"/>
  <c r="I69" i="12"/>
  <c r="J69" i="12" s="1"/>
  <c r="K69" i="12" s="1"/>
  <c r="AY68" i="12"/>
  <c r="AX68" i="12"/>
  <c r="AW68" i="12"/>
  <c r="AV68" i="12"/>
  <c r="AU68" i="12"/>
  <c r="AT68" i="12"/>
  <c r="AS68" i="12"/>
  <c r="AR68" i="12"/>
  <c r="AJ68" i="12"/>
  <c r="AB68" i="12"/>
  <c r="J63" i="16" s="1"/>
  <c r="K63" i="16" s="1"/>
  <c r="T68" i="12"/>
  <c r="AY67" i="12"/>
  <c r="AX67" i="12"/>
  <c r="AW67" i="12"/>
  <c r="AV67" i="12"/>
  <c r="AU67" i="12"/>
  <c r="AT67" i="12"/>
  <c r="AS67" i="12"/>
  <c r="AR67" i="12"/>
  <c r="AJ67" i="12"/>
  <c r="AB67" i="12"/>
  <c r="J62" i="16" s="1"/>
  <c r="K62" i="16" s="1"/>
  <c r="T67" i="12"/>
  <c r="AY66" i="12"/>
  <c r="AX66" i="12"/>
  <c r="AW66" i="12"/>
  <c r="AV66" i="12"/>
  <c r="AU66" i="12"/>
  <c r="AT66" i="12"/>
  <c r="AS66" i="12"/>
  <c r="AR66" i="12"/>
  <c r="AJ66" i="12"/>
  <c r="AB66" i="12"/>
  <c r="J61" i="16" s="1"/>
  <c r="K61" i="16" s="1"/>
  <c r="T66" i="12"/>
  <c r="AY65" i="12"/>
  <c r="AX65" i="12"/>
  <c r="AW65" i="12"/>
  <c r="AV65" i="12"/>
  <c r="AU65" i="12"/>
  <c r="AT65" i="12"/>
  <c r="AS65" i="12"/>
  <c r="AR65" i="12"/>
  <c r="AJ65" i="12"/>
  <c r="AB65" i="12"/>
  <c r="J60" i="16" s="1"/>
  <c r="K60" i="16" s="1"/>
  <c r="T65" i="12"/>
  <c r="AY64" i="12"/>
  <c r="AX64" i="12"/>
  <c r="AW64" i="12"/>
  <c r="AV64" i="12"/>
  <c r="AU64" i="12"/>
  <c r="AS64" i="12"/>
  <c r="AL64" i="12"/>
  <c r="AD64" i="12"/>
  <c r="V64" i="12"/>
  <c r="N64" i="12"/>
  <c r="AY63" i="12"/>
  <c r="AX63" i="12"/>
  <c r="AW63" i="12"/>
  <c r="AV63" i="12"/>
  <c r="AU63" i="12"/>
  <c r="AT63" i="12"/>
  <c r="AS63" i="12"/>
  <c r="AR63" i="12"/>
  <c r="AJ63" i="12"/>
  <c r="AB63" i="12"/>
  <c r="J58" i="16" s="1"/>
  <c r="K58" i="16" s="1"/>
  <c r="T63" i="12"/>
  <c r="AY62" i="12"/>
  <c r="AX62" i="12"/>
  <c r="AW62" i="12"/>
  <c r="AV62" i="12"/>
  <c r="AU62" i="12"/>
  <c r="AT62" i="12"/>
  <c r="AS62" i="12"/>
  <c r="AR62" i="12"/>
  <c r="AJ62" i="12"/>
  <c r="AB62" i="12"/>
  <c r="J57" i="16" s="1"/>
  <c r="K57" i="16" s="1"/>
  <c r="T62" i="12"/>
  <c r="I62" i="12"/>
  <c r="J62" i="12" s="1"/>
  <c r="K62" i="12" s="1"/>
  <c r="AY61" i="12"/>
  <c r="AX61" i="12"/>
  <c r="AW61" i="12"/>
  <c r="AV61" i="12"/>
  <c r="AU61" i="12"/>
  <c r="AT61" i="12"/>
  <c r="AS61" i="12"/>
  <c r="AR61" i="12"/>
  <c r="AJ61" i="12"/>
  <c r="AB61" i="12"/>
  <c r="T61" i="12"/>
  <c r="AY60" i="12"/>
  <c r="AX60" i="12"/>
  <c r="AW60" i="12"/>
  <c r="AV60" i="12"/>
  <c r="AU60" i="12"/>
  <c r="AT60" i="12"/>
  <c r="AS60" i="12"/>
  <c r="AR60" i="12"/>
  <c r="AJ60" i="12"/>
  <c r="AB60" i="12"/>
  <c r="T60" i="12"/>
  <c r="AY59" i="12"/>
  <c r="AX59" i="12"/>
  <c r="AW59" i="12"/>
  <c r="AV59" i="12"/>
  <c r="AU59" i="12"/>
  <c r="AT59" i="12"/>
  <c r="AS59" i="12"/>
  <c r="AR59" i="12"/>
  <c r="AJ59" i="12"/>
  <c r="AB59" i="12"/>
  <c r="J56" i="16" s="1"/>
  <c r="K56" i="16" s="1"/>
  <c r="T59" i="12"/>
  <c r="I59" i="12"/>
  <c r="J59" i="12" s="1"/>
  <c r="K59" i="12" s="1"/>
  <c r="AX58" i="12"/>
  <c r="AW58" i="12"/>
  <c r="AV58" i="12"/>
  <c r="AU58" i="12"/>
  <c r="AT58" i="12"/>
  <c r="AS58" i="12"/>
  <c r="AJ58" i="12"/>
  <c r="AQ58" i="12" s="1"/>
  <c r="AB58" i="12"/>
  <c r="J55" i="16" s="1"/>
  <c r="K55" i="16" s="1"/>
  <c r="T58" i="12"/>
  <c r="AY57" i="12"/>
  <c r="AX57" i="12"/>
  <c r="AW57" i="12"/>
  <c r="AV57" i="12"/>
  <c r="AU57" i="12"/>
  <c r="AT57" i="12"/>
  <c r="AS57" i="12"/>
  <c r="AR57" i="12"/>
  <c r="AJ57" i="12"/>
  <c r="AB57" i="12"/>
  <c r="T57" i="12"/>
  <c r="AY56" i="12"/>
  <c r="AX56" i="12"/>
  <c r="AW56" i="12"/>
  <c r="AV56" i="12"/>
  <c r="AU56" i="12"/>
  <c r="AT56" i="12"/>
  <c r="AS56" i="12"/>
  <c r="AR56" i="12"/>
  <c r="AJ56" i="12"/>
  <c r="AB56" i="12"/>
  <c r="T56" i="12"/>
  <c r="AY55" i="12"/>
  <c r="AX55" i="12"/>
  <c r="AW55" i="12"/>
  <c r="AV55" i="12"/>
  <c r="AU55" i="12"/>
  <c r="AT55" i="12"/>
  <c r="AS55" i="12"/>
  <c r="AR55" i="12"/>
  <c r="AJ55" i="12"/>
  <c r="AB55" i="12"/>
  <c r="J54" i="16" s="1"/>
  <c r="K54" i="16" s="1"/>
  <c r="T55" i="12"/>
  <c r="AY54" i="12"/>
  <c r="AX54" i="12"/>
  <c r="AW54" i="12"/>
  <c r="AV54" i="12"/>
  <c r="AU54" i="12"/>
  <c r="AT54" i="12"/>
  <c r="AS54" i="12"/>
  <c r="AR54" i="12"/>
  <c r="AJ54" i="12"/>
  <c r="AB54" i="12"/>
  <c r="J53" i="16" s="1"/>
  <c r="K53" i="16" s="1"/>
  <c r="T54" i="12"/>
  <c r="AY53" i="12"/>
  <c r="AX53" i="12"/>
  <c r="AW53" i="12"/>
  <c r="AV53" i="12"/>
  <c r="AU53" i="12"/>
  <c r="AT53" i="12"/>
  <c r="AS53" i="12"/>
  <c r="AR53" i="12"/>
  <c r="AJ53" i="12"/>
  <c r="AB53" i="12"/>
  <c r="T53" i="12"/>
  <c r="AY52" i="12"/>
  <c r="AX52" i="12"/>
  <c r="AW52" i="12"/>
  <c r="AV52" i="12"/>
  <c r="AU52" i="12"/>
  <c r="AT52" i="12"/>
  <c r="AS52" i="12"/>
  <c r="AR52" i="12"/>
  <c r="AJ52" i="12"/>
  <c r="AB52" i="12"/>
  <c r="T52" i="12"/>
  <c r="AY51" i="12"/>
  <c r="AX51" i="12"/>
  <c r="AW51" i="12"/>
  <c r="AV51" i="12"/>
  <c r="AU51" i="12"/>
  <c r="AT51" i="12"/>
  <c r="AS51" i="12"/>
  <c r="AR51" i="12"/>
  <c r="AJ51" i="12"/>
  <c r="AB51" i="12"/>
  <c r="J52" i="16" s="1"/>
  <c r="K52" i="16" s="1"/>
  <c r="T51" i="12"/>
  <c r="AY50" i="12"/>
  <c r="AX50" i="12"/>
  <c r="AW50" i="12"/>
  <c r="AV50" i="12"/>
  <c r="AU50" i="12"/>
  <c r="AT50" i="12"/>
  <c r="AS50" i="12"/>
  <c r="AR50" i="12"/>
  <c r="AJ50" i="12"/>
  <c r="AB50" i="12"/>
  <c r="J51" i="16" s="1"/>
  <c r="K51" i="16" s="1"/>
  <c r="T50" i="12"/>
  <c r="AY49" i="12"/>
  <c r="AX49" i="12"/>
  <c r="AW49" i="12"/>
  <c r="AV49" i="12"/>
  <c r="AU49" i="12"/>
  <c r="AT49" i="12"/>
  <c r="AS49" i="12"/>
  <c r="AR49" i="12"/>
  <c r="AJ49" i="12"/>
  <c r="AB49" i="12"/>
  <c r="J50" i="16" s="1"/>
  <c r="K50" i="16" s="1"/>
  <c r="T49" i="12"/>
  <c r="AY48" i="12"/>
  <c r="AX48" i="12"/>
  <c r="AW48" i="12"/>
  <c r="AV48" i="12"/>
  <c r="AU48" i="12"/>
  <c r="AT48" i="12"/>
  <c r="AS48" i="12"/>
  <c r="AR48" i="12"/>
  <c r="AJ48" i="12"/>
  <c r="AB48" i="12"/>
  <c r="J49" i="16" s="1"/>
  <c r="K49" i="16" s="1"/>
  <c r="T48" i="12"/>
  <c r="H48" i="12"/>
  <c r="AY47" i="12"/>
  <c r="AX47" i="12"/>
  <c r="AW47" i="12"/>
  <c r="AV47" i="12"/>
  <c r="AU47" i="12"/>
  <c r="AT47" i="12"/>
  <c r="AS47" i="12"/>
  <c r="AR47" i="12"/>
  <c r="AJ47" i="12"/>
  <c r="AB47" i="12"/>
  <c r="J48" i="16" s="1"/>
  <c r="K48" i="16" s="1"/>
  <c r="T47" i="12"/>
  <c r="H47" i="12"/>
  <c r="AY46" i="12"/>
  <c r="AX46" i="12"/>
  <c r="AW46" i="12"/>
  <c r="AV46" i="12"/>
  <c r="AU46" i="12"/>
  <c r="AT46" i="12"/>
  <c r="AR46" i="12"/>
  <c r="AJ46" i="12"/>
  <c r="AB46" i="12"/>
  <c r="T46" i="12"/>
  <c r="AY45" i="12"/>
  <c r="AX45" i="12"/>
  <c r="AW45" i="12"/>
  <c r="AV45" i="12"/>
  <c r="AU45" i="12"/>
  <c r="AT45" i="12"/>
  <c r="AS45" i="12"/>
  <c r="AR45" i="12"/>
  <c r="AJ45" i="12"/>
  <c r="AB45" i="12"/>
  <c r="T45" i="12"/>
  <c r="AY44" i="12"/>
  <c r="AX44" i="12"/>
  <c r="AW44" i="12"/>
  <c r="AV44" i="12"/>
  <c r="AU44" i="12"/>
  <c r="AT44" i="12"/>
  <c r="AS44" i="12"/>
  <c r="AR44" i="12"/>
  <c r="AJ44" i="12"/>
  <c r="AB44" i="12"/>
  <c r="T44" i="12"/>
  <c r="AY43" i="12"/>
  <c r="AX43" i="12"/>
  <c r="AW43" i="12"/>
  <c r="AV43" i="12"/>
  <c r="AU43" i="12"/>
  <c r="AT43" i="12"/>
  <c r="AS43" i="12"/>
  <c r="AR43" i="12"/>
  <c r="AJ43" i="12"/>
  <c r="AB43" i="12"/>
  <c r="J47" i="16" s="1"/>
  <c r="K47" i="16" s="1"/>
  <c r="T43" i="12"/>
  <c r="AY42" i="12"/>
  <c r="AX42" i="12"/>
  <c r="AW42" i="12"/>
  <c r="AV42" i="12"/>
  <c r="AU42" i="12"/>
  <c r="AT42" i="12"/>
  <c r="AS42" i="12"/>
  <c r="AR42" i="12"/>
  <c r="AJ42" i="12"/>
  <c r="AB42" i="12"/>
  <c r="J46" i="16" s="1"/>
  <c r="K46" i="16" s="1"/>
  <c r="T42" i="12"/>
  <c r="AY41" i="12"/>
  <c r="AX41" i="12"/>
  <c r="AW41" i="12"/>
  <c r="AV41" i="12"/>
  <c r="AU41" i="12"/>
  <c r="AT41" i="12"/>
  <c r="AS41" i="12"/>
  <c r="AR41" i="12"/>
  <c r="AJ41" i="12"/>
  <c r="AB41" i="12"/>
  <c r="J45" i="16" s="1"/>
  <c r="K45" i="16" s="1"/>
  <c r="T41" i="12"/>
  <c r="G41" i="12"/>
  <c r="AY40" i="12"/>
  <c r="AX40" i="12"/>
  <c r="AW40" i="12"/>
  <c r="AV40" i="12"/>
  <c r="AU40" i="12"/>
  <c r="AT40" i="12"/>
  <c r="AS40" i="12"/>
  <c r="AR40" i="12"/>
  <c r="AJ40" i="12"/>
  <c r="AB40" i="12"/>
  <c r="J44" i="16" s="1"/>
  <c r="K44" i="16" s="1"/>
  <c r="T40" i="12"/>
  <c r="H40" i="12"/>
  <c r="AY39" i="12"/>
  <c r="AX39" i="12"/>
  <c r="AW39" i="12"/>
  <c r="AV39" i="12"/>
  <c r="AU39" i="12"/>
  <c r="AT39" i="12"/>
  <c r="AS39" i="12"/>
  <c r="AR39" i="12"/>
  <c r="AJ39" i="12"/>
  <c r="AB39" i="12"/>
  <c r="J43" i="16" s="1"/>
  <c r="K43" i="16" s="1"/>
  <c r="T39" i="12"/>
  <c r="AY38" i="12"/>
  <c r="AX38" i="12"/>
  <c r="AW38" i="12"/>
  <c r="AV38" i="12"/>
  <c r="AU38" i="12"/>
  <c r="AT38" i="12"/>
  <c r="AS38" i="12"/>
  <c r="AR38" i="12"/>
  <c r="AJ38" i="12"/>
  <c r="AB38" i="12"/>
  <c r="J42" i="16" s="1"/>
  <c r="K42" i="16" s="1"/>
  <c r="T38" i="12"/>
  <c r="AY37" i="12"/>
  <c r="AX37" i="12"/>
  <c r="AW37" i="12"/>
  <c r="AV37" i="12"/>
  <c r="AU37" i="12"/>
  <c r="AT37" i="12"/>
  <c r="AS37" i="12"/>
  <c r="AR37" i="12"/>
  <c r="AJ37" i="12"/>
  <c r="AB37" i="12"/>
  <c r="J41" i="16" s="1"/>
  <c r="K41" i="16" s="1"/>
  <c r="T37" i="12"/>
  <c r="AY36" i="12"/>
  <c r="AX36" i="12"/>
  <c r="AW36" i="12"/>
  <c r="AV36" i="12"/>
  <c r="AU36" i="12"/>
  <c r="AT36" i="12"/>
  <c r="AS36" i="12"/>
  <c r="AR36" i="12"/>
  <c r="AJ36" i="12"/>
  <c r="AB36" i="12"/>
  <c r="J40" i="16" s="1"/>
  <c r="K40" i="16" s="1"/>
  <c r="T36" i="12"/>
  <c r="AY35" i="12"/>
  <c r="AX35" i="12"/>
  <c r="AW35" i="12"/>
  <c r="AV35" i="12"/>
  <c r="AU35" i="12"/>
  <c r="AT35" i="12"/>
  <c r="AS35" i="12"/>
  <c r="AR35" i="12"/>
  <c r="AJ35" i="12"/>
  <c r="AB35" i="12"/>
  <c r="J39" i="16" s="1"/>
  <c r="K39" i="16" s="1"/>
  <c r="T35" i="12"/>
  <c r="AY34" i="12"/>
  <c r="AX34" i="12"/>
  <c r="AW34" i="12"/>
  <c r="AV34" i="12"/>
  <c r="AU34" i="12"/>
  <c r="AT34" i="12"/>
  <c r="AS34" i="12"/>
  <c r="AR34" i="12"/>
  <c r="AJ34" i="12"/>
  <c r="AB34" i="12"/>
  <c r="J38" i="16" s="1"/>
  <c r="K38" i="16" s="1"/>
  <c r="T34" i="12"/>
  <c r="AY33" i="12"/>
  <c r="AX33" i="12"/>
  <c r="AW33" i="12"/>
  <c r="AV33" i="12"/>
  <c r="AU33" i="12"/>
  <c r="AT33" i="12"/>
  <c r="AS33" i="12"/>
  <c r="AR33" i="12"/>
  <c r="AJ33" i="12"/>
  <c r="AB33" i="12"/>
  <c r="J37" i="16" s="1"/>
  <c r="K37" i="16" s="1"/>
  <c r="T33" i="12"/>
  <c r="AY32" i="12"/>
  <c r="AX32" i="12"/>
  <c r="AW32" i="12"/>
  <c r="AV32" i="12"/>
  <c r="AU32" i="12"/>
  <c r="AT32" i="12"/>
  <c r="AS32" i="12"/>
  <c r="AR32" i="12"/>
  <c r="AJ32" i="12"/>
  <c r="AB32" i="12"/>
  <c r="J36" i="16" s="1"/>
  <c r="K36" i="16" s="1"/>
  <c r="T32" i="12"/>
  <c r="AY31" i="12"/>
  <c r="AX31" i="12"/>
  <c r="AW31" i="12"/>
  <c r="AV31" i="12"/>
  <c r="AU31" i="12"/>
  <c r="AT31" i="12"/>
  <c r="AS31" i="12"/>
  <c r="AR31" i="12"/>
  <c r="AJ31" i="12"/>
  <c r="AB31" i="12"/>
  <c r="J35" i="16" s="1"/>
  <c r="K35" i="16" s="1"/>
  <c r="T31" i="12"/>
  <c r="AY30" i="12"/>
  <c r="AX30" i="12"/>
  <c r="AW30" i="12"/>
  <c r="AV30" i="12"/>
  <c r="AU30" i="12"/>
  <c r="AT30" i="12"/>
  <c r="AS30" i="12"/>
  <c r="AR30" i="12"/>
  <c r="AJ30" i="12"/>
  <c r="AB30" i="12"/>
  <c r="J34" i="16" s="1"/>
  <c r="K34" i="16" s="1"/>
  <c r="T30" i="12"/>
  <c r="AY29" i="12"/>
  <c r="AX29" i="12"/>
  <c r="AW29" i="12"/>
  <c r="AV29" i="12"/>
  <c r="AU29" i="12"/>
  <c r="AT29" i="12"/>
  <c r="AS29" i="12"/>
  <c r="AR29" i="12"/>
  <c r="AJ29" i="12"/>
  <c r="AB29" i="12"/>
  <c r="J33" i="16" s="1"/>
  <c r="K33" i="16" s="1"/>
  <c r="T29" i="12"/>
  <c r="J29" i="12"/>
  <c r="K29" i="12" s="1"/>
  <c r="AY28" i="12"/>
  <c r="AX28" i="12"/>
  <c r="AW28" i="12"/>
  <c r="AV28" i="12"/>
  <c r="AU28" i="12"/>
  <c r="AT28" i="12"/>
  <c r="AS28" i="12"/>
  <c r="AR28" i="12"/>
  <c r="AJ28" i="12"/>
  <c r="AB28" i="12"/>
  <c r="J32" i="16" s="1"/>
  <c r="K32" i="16" s="1"/>
  <c r="T28" i="12"/>
  <c r="J28" i="12"/>
  <c r="K28" i="12" s="1"/>
  <c r="AY27" i="12"/>
  <c r="AX27" i="12"/>
  <c r="AW27" i="12"/>
  <c r="AV27" i="12"/>
  <c r="AU27" i="12"/>
  <c r="AT27" i="12"/>
  <c r="AS27" i="12"/>
  <c r="AR27" i="12"/>
  <c r="AJ27" i="12"/>
  <c r="AB27" i="12"/>
  <c r="J31" i="16" s="1"/>
  <c r="K31" i="16" s="1"/>
  <c r="T27" i="12"/>
  <c r="I27" i="12"/>
  <c r="J27" i="12" s="1"/>
  <c r="K27" i="12" s="1"/>
  <c r="AY26" i="12"/>
  <c r="AX26" i="12"/>
  <c r="AW26" i="12"/>
  <c r="AV26" i="12"/>
  <c r="AU26" i="12"/>
  <c r="AT26" i="12"/>
  <c r="AS26" i="12"/>
  <c r="AR26" i="12"/>
  <c r="AJ26" i="12"/>
  <c r="AB26" i="12"/>
  <c r="J30" i="16" s="1"/>
  <c r="K30" i="16" s="1"/>
  <c r="T26" i="12"/>
  <c r="AY25" i="12"/>
  <c r="AX25" i="12"/>
  <c r="AW25" i="12"/>
  <c r="AV25" i="12"/>
  <c r="AU25" i="12"/>
  <c r="AT25" i="12"/>
  <c r="AS25" i="12"/>
  <c r="AR25" i="12"/>
  <c r="AJ25" i="12"/>
  <c r="AB25" i="12"/>
  <c r="J29" i="16" s="1"/>
  <c r="K29" i="16" s="1"/>
  <c r="T25" i="12"/>
  <c r="AY24" i="12"/>
  <c r="AX24" i="12"/>
  <c r="AW24" i="12"/>
  <c r="AV24" i="12"/>
  <c r="AU24" i="12"/>
  <c r="AT24" i="12"/>
  <c r="AS24" i="12"/>
  <c r="AR24" i="12"/>
  <c r="AJ24" i="12"/>
  <c r="AB24" i="12"/>
  <c r="J28" i="16" s="1"/>
  <c r="K28" i="16" s="1"/>
  <c r="T24" i="12"/>
  <c r="AY23" i="12"/>
  <c r="AX23" i="12"/>
  <c r="AW23" i="12"/>
  <c r="AV23" i="12"/>
  <c r="AU23" i="12"/>
  <c r="AT23" i="12"/>
  <c r="AS23" i="12"/>
  <c r="AR23" i="12"/>
  <c r="AJ23" i="12"/>
  <c r="AB23" i="12"/>
  <c r="J27" i="16" s="1"/>
  <c r="K27" i="16" s="1"/>
  <c r="T23" i="12"/>
  <c r="J23" i="12"/>
  <c r="K23" i="12" s="1"/>
  <c r="AY22" i="12"/>
  <c r="AX22" i="12"/>
  <c r="AW22" i="12"/>
  <c r="AV22" i="12"/>
  <c r="AU22" i="12"/>
  <c r="AS22" i="12"/>
  <c r="AR22" i="12"/>
  <c r="AD22" i="12"/>
  <c r="AJ22" i="12" s="1"/>
  <c r="V22" i="12"/>
  <c r="T22" i="12"/>
  <c r="AY21" i="12"/>
  <c r="AX21" i="12"/>
  <c r="AW21" i="12"/>
  <c r="AV21" i="12"/>
  <c r="AU21" i="12"/>
  <c r="AS21" i="12"/>
  <c r="AL21" i="12"/>
  <c r="AR21" i="12" s="1"/>
  <c r="I21" i="12"/>
  <c r="N21" i="12" s="1"/>
  <c r="AY20" i="12"/>
  <c r="AX20" i="12"/>
  <c r="AW20" i="12"/>
  <c r="AV20" i="12"/>
  <c r="AU20" i="12"/>
  <c r="AS20" i="12"/>
  <c r="AL20" i="12"/>
  <c r="AR20" i="12" s="1"/>
  <c r="I20" i="12"/>
  <c r="N20" i="12" s="1"/>
  <c r="AY19" i="12"/>
  <c r="AX19" i="12"/>
  <c r="AW19" i="12"/>
  <c r="AV19" i="12"/>
  <c r="AU19" i="12"/>
  <c r="AT19" i="12"/>
  <c r="AS19" i="12"/>
  <c r="AR19" i="12"/>
  <c r="AJ19" i="12"/>
  <c r="AB19" i="12"/>
  <c r="J23" i="16" s="1"/>
  <c r="K23" i="16" s="1"/>
  <c r="T19" i="12"/>
  <c r="AY18" i="12"/>
  <c r="AX18" i="12"/>
  <c r="AW18" i="12"/>
  <c r="AV18" i="12"/>
  <c r="AU18" i="12"/>
  <c r="AT18" i="12"/>
  <c r="AS18" i="12"/>
  <c r="AR18" i="12"/>
  <c r="AJ18" i="12"/>
  <c r="AB18" i="12"/>
  <c r="J22" i="16" s="1"/>
  <c r="K22" i="16" s="1"/>
  <c r="T18" i="12"/>
  <c r="I18" i="12"/>
  <c r="J18" i="12" s="1"/>
  <c r="K18" i="12" s="1"/>
  <c r="AY17" i="12"/>
  <c r="AX17" i="12"/>
  <c r="AW17" i="12"/>
  <c r="AV17" i="12"/>
  <c r="AU17" i="12"/>
  <c r="AT17" i="12"/>
  <c r="AS17" i="12"/>
  <c r="AR17" i="12"/>
  <c r="AJ17" i="12"/>
  <c r="AB17" i="12"/>
  <c r="J21" i="16" s="1"/>
  <c r="T17" i="12"/>
  <c r="AY16" i="12"/>
  <c r="AX16" i="12"/>
  <c r="AW16" i="12"/>
  <c r="AV16" i="12"/>
  <c r="AU16" i="12"/>
  <c r="AT16" i="12"/>
  <c r="AS16" i="12"/>
  <c r="AR16" i="12"/>
  <c r="AJ16" i="12"/>
  <c r="AB16" i="12"/>
  <c r="J20" i="16" s="1"/>
  <c r="K20" i="16" s="1"/>
  <c r="T16" i="12"/>
  <c r="AY15" i="12"/>
  <c r="AX15" i="12"/>
  <c r="AW15" i="12"/>
  <c r="AV15" i="12"/>
  <c r="AU15" i="12"/>
  <c r="AT15" i="12"/>
  <c r="AS15" i="12"/>
  <c r="AR15" i="12"/>
  <c r="AJ15" i="12"/>
  <c r="AB15" i="12"/>
  <c r="J19" i="16" s="1"/>
  <c r="K19" i="16" s="1"/>
  <c r="T15" i="12"/>
  <c r="AY14" i="12"/>
  <c r="AX14" i="12"/>
  <c r="AW14" i="12"/>
  <c r="AV14" i="12"/>
  <c r="AU14" i="12"/>
  <c r="AT14" i="12"/>
  <c r="AS14" i="12"/>
  <c r="AR14" i="12"/>
  <c r="AJ14" i="12"/>
  <c r="AB14" i="12"/>
  <c r="J18" i="16" s="1"/>
  <c r="K18" i="16" s="1"/>
  <c r="T14" i="12"/>
  <c r="AY13" i="12"/>
  <c r="AX13" i="12"/>
  <c r="AW13" i="12"/>
  <c r="AV13" i="12"/>
  <c r="AU13" i="12"/>
  <c r="AT13" i="12"/>
  <c r="AS13" i="12"/>
  <c r="AR13" i="12"/>
  <c r="AJ13" i="12"/>
  <c r="AB13" i="12"/>
  <c r="T13" i="12"/>
  <c r="AY12" i="12"/>
  <c r="AX12" i="12"/>
  <c r="AW12" i="12"/>
  <c r="AV12" i="12"/>
  <c r="AU12" i="12"/>
  <c r="AT12" i="12"/>
  <c r="AS12" i="12"/>
  <c r="AR12" i="12"/>
  <c r="AJ12" i="12"/>
  <c r="AB12" i="12"/>
  <c r="J17" i="16" s="1"/>
  <c r="K17" i="16" s="1"/>
  <c r="T12" i="12"/>
  <c r="AY11" i="12"/>
  <c r="AX11" i="12"/>
  <c r="AW11" i="12"/>
  <c r="AV11" i="12"/>
  <c r="AU11" i="12"/>
  <c r="AT11" i="12"/>
  <c r="AS11" i="12"/>
  <c r="AR11" i="12"/>
  <c r="AJ11" i="12"/>
  <c r="AB11" i="12"/>
  <c r="J16" i="16" s="1"/>
  <c r="K16" i="16" s="1"/>
  <c r="T11" i="12"/>
  <c r="AY10" i="12"/>
  <c r="AX10" i="12"/>
  <c r="AW10" i="12"/>
  <c r="AV10" i="12"/>
  <c r="AU10" i="12"/>
  <c r="AT10" i="12"/>
  <c r="AS10" i="12"/>
  <c r="AR10" i="12"/>
  <c r="AJ10" i="12"/>
  <c r="AB10" i="12"/>
  <c r="J15" i="16" s="1"/>
  <c r="K15" i="16" s="1"/>
  <c r="T10" i="12"/>
  <c r="AY9" i="12"/>
  <c r="AX9" i="12"/>
  <c r="AW9" i="12"/>
  <c r="AV9" i="12"/>
  <c r="AU9" i="12"/>
  <c r="AT9" i="12"/>
  <c r="AS9" i="12"/>
  <c r="AR9" i="12"/>
  <c r="AJ9" i="12"/>
  <c r="AB9" i="12"/>
  <c r="J14" i="16" s="1"/>
  <c r="K14" i="16" s="1"/>
  <c r="T9" i="12"/>
  <c r="AY8" i="12"/>
  <c r="AX8" i="12"/>
  <c r="AW8" i="12"/>
  <c r="AV8" i="12"/>
  <c r="AU8" i="12"/>
  <c r="AT8" i="12"/>
  <c r="AS8" i="12"/>
  <c r="AR8" i="12"/>
  <c r="AJ8" i="12"/>
  <c r="AB8" i="12"/>
  <c r="J13" i="16" s="1"/>
  <c r="K13" i="16" s="1"/>
  <c r="T8" i="12"/>
  <c r="AY7" i="12"/>
  <c r="AX7" i="12"/>
  <c r="AW7" i="12"/>
  <c r="AV7" i="12"/>
  <c r="AU7" i="12"/>
  <c r="AT7" i="12"/>
  <c r="AS7" i="12"/>
  <c r="AR7" i="12"/>
  <c r="AJ7" i="12"/>
  <c r="AB7" i="12"/>
  <c r="J12" i="16" s="1"/>
  <c r="K12" i="16" s="1"/>
  <c r="T7" i="12"/>
  <c r="I7" i="12"/>
  <c r="J7" i="12" s="1"/>
  <c r="K7" i="12" s="1"/>
  <c r="H7" i="12"/>
  <c r="AY6" i="12"/>
  <c r="AX6" i="12"/>
  <c r="AW6" i="12"/>
  <c r="AV6" i="12"/>
  <c r="AU6" i="12"/>
  <c r="AT6" i="12"/>
  <c r="AS6" i="12"/>
  <c r="AR6" i="12"/>
  <c r="AJ6" i="12"/>
  <c r="AB6" i="12"/>
  <c r="J11" i="16" s="1"/>
  <c r="K11" i="16" s="1"/>
  <c r="T6" i="12"/>
  <c r="AY5" i="12"/>
  <c r="AX5" i="12"/>
  <c r="AW5" i="12"/>
  <c r="AV5" i="12"/>
  <c r="AU5" i="12"/>
  <c r="AT5" i="12"/>
  <c r="AS5" i="12"/>
  <c r="AR5" i="12"/>
  <c r="AJ5" i="12"/>
  <c r="AB5" i="12"/>
  <c r="J10" i="16" s="1"/>
  <c r="K10" i="16" s="1"/>
  <c r="T5" i="12"/>
  <c r="AY4" i="12"/>
  <c r="AX4" i="12"/>
  <c r="AW4" i="12"/>
  <c r="AV4" i="12"/>
  <c r="AU4" i="12"/>
  <c r="AT4" i="12"/>
  <c r="AS4" i="12"/>
  <c r="AR4" i="12"/>
  <c r="AJ4" i="12"/>
  <c r="AB4" i="12"/>
  <c r="J9" i="16" s="1"/>
  <c r="K9" i="16" s="1"/>
  <c r="T4" i="12"/>
  <c r="AZ86" i="12" l="1"/>
  <c r="AZ88" i="12"/>
  <c r="AZ93" i="12"/>
  <c r="AZ95" i="12"/>
  <c r="AZ90" i="12"/>
  <c r="AZ92" i="12"/>
  <c r="AZ94" i="12"/>
  <c r="AZ87" i="12"/>
  <c r="T89" i="12"/>
  <c r="AB89" i="12"/>
  <c r="J79" i="16" s="1"/>
  <c r="K79" i="16" s="1"/>
  <c r="AT89" i="12"/>
  <c r="AZ91" i="12"/>
  <c r="AZ85" i="12"/>
  <c r="AZ63" i="12"/>
  <c r="AZ67" i="12"/>
  <c r="AZ75" i="12"/>
  <c r="AZ77" i="12"/>
  <c r="AZ79" i="12"/>
  <c r="AZ81" i="12"/>
  <c r="AZ83" i="12"/>
  <c r="AZ71" i="12"/>
  <c r="AZ4" i="12"/>
  <c r="AZ72" i="12"/>
  <c r="AZ74" i="12"/>
  <c r="AZ76" i="12"/>
  <c r="AZ78" i="12"/>
  <c r="AZ84" i="12"/>
  <c r="AZ80" i="12"/>
  <c r="AZ82" i="12"/>
  <c r="AZ8" i="12"/>
  <c r="AZ10" i="12"/>
  <c r="AZ15" i="12"/>
  <c r="AZ17" i="12"/>
  <c r="AT22" i="12"/>
  <c r="AZ22" i="12" s="1"/>
  <c r="AZ23" i="12"/>
  <c r="AZ25" i="12"/>
  <c r="AZ27" i="12"/>
  <c r="AZ73" i="12"/>
  <c r="AZ18" i="12"/>
  <c r="J21" i="12"/>
  <c r="K21" i="12" s="1"/>
  <c r="AD21" i="12" s="1"/>
  <c r="AJ21" i="12" s="1"/>
  <c r="AZ29" i="12"/>
  <c r="AZ31" i="12"/>
  <c r="AZ33" i="12"/>
  <c r="AZ35" i="12"/>
  <c r="AZ37" i="12"/>
  <c r="AZ39" i="12"/>
  <c r="AZ41" i="12"/>
  <c r="AZ43" i="12"/>
  <c r="AZ45" i="12"/>
  <c r="AZ46" i="12"/>
  <c r="AZ47" i="12"/>
  <c r="AZ49" i="12"/>
  <c r="AZ50" i="12"/>
  <c r="AZ54" i="12"/>
  <c r="AZ56" i="12"/>
  <c r="AZ59" i="12"/>
  <c r="AZ5" i="12"/>
  <c r="AZ6" i="12"/>
  <c r="AZ7" i="12"/>
  <c r="AZ9" i="12"/>
  <c r="AZ11" i="12"/>
  <c r="AZ12" i="12"/>
  <c r="AZ13" i="12"/>
  <c r="AZ14" i="12"/>
  <c r="AZ16" i="12"/>
  <c r="AZ19" i="12"/>
  <c r="AB22" i="12"/>
  <c r="J26" i="16" s="1"/>
  <c r="K26" i="16" s="1"/>
  <c r="AZ24" i="12"/>
  <c r="AZ26" i="12"/>
  <c r="AZ28" i="12"/>
  <c r="AZ30" i="12"/>
  <c r="AZ32" i="12"/>
  <c r="AZ34" i="12"/>
  <c r="AZ36" i="12"/>
  <c r="AZ38" i="12"/>
  <c r="AZ42" i="12"/>
  <c r="AZ44" i="12"/>
  <c r="AZ48" i="12"/>
  <c r="AZ51" i="12"/>
  <c r="AZ53" i="12"/>
  <c r="AZ55" i="12"/>
  <c r="AZ57" i="12"/>
  <c r="AZ60" i="12"/>
  <c r="AZ61" i="12"/>
  <c r="AZ65" i="12"/>
  <c r="AZ68" i="12"/>
  <c r="T20" i="12"/>
  <c r="AY58" i="12"/>
  <c r="AZ58" i="12" s="1"/>
  <c r="AR58" i="12"/>
  <c r="AZ52" i="12"/>
  <c r="J20" i="12"/>
  <c r="T21" i="12"/>
  <c r="AZ40" i="12"/>
  <c r="AZ62" i="12"/>
  <c r="T64" i="12"/>
  <c r="AB64" i="12"/>
  <c r="J59" i="16" s="1"/>
  <c r="K59" i="16" s="1"/>
  <c r="AJ64" i="12"/>
  <c r="AR64" i="12"/>
  <c r="AT64" i="12"/>
  <c r="AZ64" i="12" s="1"/>
  <c r="AZ66" i="12"/>
  <c r="AZ69" i="12"/>
  <c r="AZ70" i="12"/>
  <c r="V21" i="12" l="1"/>
  <c r="AB21" i="12" s="1"/>
  <c r="J25" i="16" s="1"/>
  <c r="K25" i="16" s="1"/>
  <c r="AZ89" i="12"/>
  <c r="V20" i="12"/>
  <c r="K20" i="12"/>
  <c r="AD20" i="12" s="1"/>
  <c r="AT21" i="12" l="1"/>
  <c r="AZ21" i="12" s="1"/>
  <c r="AB20" i="12"/>
  <c r="J24" i="16" s="1"/>
  <c r="K24" i="16" s="1"/>
  <c r="AT20" i="12"/>
  <c r="AJ20" i="12"/>
  <c r="AZ20" i="12" l="1"/>
</calcChain>
</file>

<file path=xl/sharedStrings.xml><?xml version="1.0" encoding="utf-8"?>
<sst xmlns="http://schemas.openxmlformats.org/spreadsheetml/2006/main" count="902" uniqueCount="468">
  <si>
    <t>Niñas y niños de 4 y 5 años atendidos en educación Grado Cero - Transición</t>
  </si>
  <si>
    <t>Número de niñas y niños atendidos en transición</t>
  </si>
  <si>
    <t>Niñas y niños de 6 a 10 años atendidos en educación primaria</t>
  </si>
  <si>
    <t>Número de niñas y niños atendidos en primaria</t>
  </si>
  <si>
    <t>Adolescentes de 11 a 14 años atendidos en educación secundaria</t>
  </si>
  <si>
    <t>adolescentes atendidos en secundaria</t>
  </si>
  <si>
    <t>Jóvenes de 15 a 17 años atendidos en educación Media</t>
  </si>
  <si>
    <t>Número de jóvenes atendidos en media</t>
  </si>
  <si>
    <t>Implementación de modelos flexibles</t>
  </si>
  <si>
    <t>Número de instituciones educativas con modelos flexibles implementados</t>
  </si>
  <si>
    <t>Implementación de proyectos transversales: 1) Educación para la sexualidad y construcción de ciudadanía, 2) educación ambiental, 3) entornos saludables y 4) derechos humanos</t>
  </si>
  <si>
    <t>Número de IE con proyectos transversales implementados</t>
  </si>
  <si>
    <t>Implementación del proyecto de educación inclusiva con calidad</t>
  </si>
  <si>
    <t>número de IE con el proyecto implementado</t>
  </si>
  <si>
    <t>Formación de docentes en estandares de competencias básicas de calidad</t>
  </si>
  <si>
    <t>número de docentes formados</t>
  </si>
  <si>
    <t>Apropiación y uso de medios y nuevas tecnologías -MTICS en el aula</t>
  </si>
  <si>
    <t>Número de docentes usando MTICS en el aula</t>
  </si>
  <si>
    <t>Número de docentes apropiados del inglés como segunda lengua</t>
  </si>
  <si>
    <t>Resignificación de los Proyectos Educativos Institucionales - PEI</t>
  </si>
  <si>
    <t>Número de IE con PEI resignificado</t>
  </si>
  <si>
    <t xml:space="preserve">Realización de Foros Educativos Departamentales </t>
  </si>
  <si>
    <t>Número de Foros realizados por año</t>
  </si>
  <si>
    <t>Articulación de la educación media con la superior</t>
  </si>
  <si>
    <t>Número de IE con educación media articuladas con la educación superior</t>
  </si>
  <si>
    <t>Implementación de escuelas de padres y madres en cada institución educativa</t>
  </si>
  <si>
    <t>Número de escuelas de padres implementadas</t>
  </si>
  <si>
    <t>Elaboración e implementación del Plan de Apoyo al Mejoramiento -PAM</t>
  </si>
  <si>
    <t>Número de PAM elaborados e implementados anualmente</t>
  </si>
  <si>
    <t>Instituciones Educativas ubicadas en nivel medio en las Pruebas SABER</t>
  </si>
  <si>
    <t>Número de IE en nivel medio</t>
  </si>
  <si>
    <t>Instituciones Educativas ubicadas en nivel alto en las pruebas SABER</t>
  </si>
  <si>
    <t>Número de IE en nivel alto</t>
  </si>
  <si>
    <t>Número de Planes de mejoramiento elaborados  por IE anualmente y migrados al SIGCE</t>
  </si>
  <si>
    <t>Implementar los Comités Municipales de Gestión de cobertura y calidad como estrategia de acompañamiento al sector educativo municipal</t>
  </si>
  <si>
    <t>Número de Comites implementados por municipio</t>
  </si>
  <si>
    <t>Implementaciónde proyectos pedagógicos productivos</t>
  </si>
  <si>
    <t>Número de proyectos implementados</t>
  </si>
  <si>
    <t>Número de estudiantes beneficiados</t>
  </si>
  <si>
    <t>Número de instituciones educativas beneficiadas</t>
  </si>
  <si>
    <t>Atención a victimas de la violencia en el sistema educativo</t>
  </si>
  <si>
    <t>Número de personas con discapacidad atendidas</t>
  </si>
  <si>
    <t>Atención a población con capacidades excepcionales en el sistema educativo</t>
  </si>
  <si>
    <t>Número de personas con capacidades excepcionales atendidas</t>
  </si>
  <si>
    <t>Atención de indigenas  en el sistema educativo</t>
  </si>
  <si>
    <t>Número de indígenas atendidos</t>
  </si>
  <si>
    <t>INIDIGENAS</t>
  </si>
  <si>
    <t>Atención de afrodescendientes  en el sistema educativo</t>
  </si>
  <si>
    <t xml:space="preserve">Número de afrodescendientes atendidos </t>
  </si>
  <si>
    <t>Educación de adultos en ciclo primaria y secundaria</t>
  </si>
  <si>
    <t>Número de adultos atendidos en ciclos de primaria y secundaria</t>
  </si>
  <si>
    <t>Programa de Alfabetización</t>
  </si>
  <si>
    <t>Cualificar la ejecución de las actividades que integran los subprocesos como soporte de los macroprocesos</t>
  </si>
  <si>
    <t xml:space="preserve">Número de Macroprocesos cualificados </t>
  </si>
  <si>
    <t>Asignar el talento humano que demanda la nueva estructura (Se requieren adicionales 18 profesionales y 9 técnicos)</t>
  </si>
  <si>
    <t>Traslado de la sede de la Secretaria de Educación Departamental</t>
  </si>
  <si>
    <t>Nueva sede adecuada a la demanda de la estructura Si=1 No=0</t>
  </si>
  <si>
    <t>Generar cultura de mejoramiento continuo, para la sostenibilidad de la gestión de calidad</t>
  </si>
  <si>
    <t>Número de funcionarios capacitados</t>
  </si>
  <si>
    <t>Renovación del componente tecnológico de la Secretaria</t>
  </si>
  <si>
    <t>Número de equipos de computo adquiridos</t>
  </si>
  <si>
    <t>Educación</t>
  </si>
  <si>
    <t>ATENCION INTEGRAL EN SALUD A LA POBLACION</t>
  </si>
  <si>
    <t>Promoción y Prevención</t>
  </si>
  <si>
    <t>ATENCION INTEGRAL A LA POBLACION EN   CONDICION DE DISCAPACIDAD</t>
  </si>
  <si>
    <t>Respeto a los jóvenes Magdalenenses (Atención Integral a la Juventud)</t>
  </si>
  <si>
    <t>Respeto a la Mujer</t>
  </si>
  <si>
    <t>Respeto a la Población en condición de Discapacidad</t>
  </si>
  <si>
    <t>Respeto por los niños, niñas y adolescentes del Magdalena</t>
  </si>
  <si>
    <t>movilizacion social con enfoque etnocultural, para promocion de estilos de vida saludable, busqueda de sintomaticos de piel y prevencion de las enfermedades transmisibles  29 municipios del departamento.</t>
  </si>
  <si>
    <t>N° de municipios donde se ejecutan las acciones de movilizacion</t>
  </si>
  <si>
    <t>Formacion del Talento Humano en Servicios Amigables Para Adolescentes y Jovenes</t>
  </si>
  <si>
    <t xml:space="preserve">Conformacion de redes sociales de adolescentes para servicios amigables  con articulacion del sector educativo en los 29 municipios </t>
  </si>
  <si>
    <t>Nùmero de municipios con redes conformadas</t>
  </si>
  <si>
    <t>Taller  de  IAMI integral a los 29 municipios.</t>
  </si>
  <si>
    <t xml:space="preserve">Otras fuentes </t>
  </si>
  <si>
    <t>Elaborar Planes de Mejoramiento  migrados en el Sistema de Información de Gestión de la Calidad Educativa -SIGCE</t>
  </si>
  <si>
    <t>Número de sedes intervenidas</t>
  </si>
  <si>
    <t>Dotación de mobiliario y material pedagógico a instituciones educativas</t>
  </si>
  <si>
    <t>Número de escuelas de formación deportiva avaladas</t>
  </si>
  <si>
    <t>Número de jornadas realizadas por año</t>
  </si>
  <si>
    <t>Acceso a educación post-secundaria</t>
  </si>
  <si>
    <t>número de personas atendidas</t>
  </si>
  <si>
    <t>Realización de juegos deportivos intercolegiados</t>
  </si>
  <si>
    <t>Número de deportistas que pariticpan en los juegos por año</t>
  </si>
  <si>
    <t>Realización de campamento juvenil</t>
  </si>
  <si>
    <t>Campamento realizado       Si=1 No=0</t>
  </si>
  <si>
    <t>Número de analfabetas atendidos</t>
  </si>
  <si>
    <t>Jornadas recreativas para la promoción de estillos de vida saludables</t>
  </si>
  <si>
    <t xml:space="preserve">Número de jornadas realizadas </t>
  </si>
  <si>
    <t xml:space="preserve">Ejecutado un plan de  vigilancia de entornos saludables en los 29 municipios </t>
  </si>
  <si>
    <t>Instituciones educativas incorporan la gestión del riesgo en el proceso formativo</t>
  </si>
  <si>
    <t>Número de instituciones educativas públicas con programas de gestión del riesgo implementados</t>
  </si>
  <si>
    <t>Buen Gobierno en el Departamento</t>
  </si>
  <si>
    <t>Niñas y niños de 0 a 4 años atendidos con el Programa de Atención Integral a la Primera Infancia -  de Cero a Siempre, sin incluir los programas del ICBF</t>
  </si>
  <si>
    <t>Gestión del riesgo de desastres para la reducción de la vulnerabilidad de la población y el territorio ante amenazas naturales y de origen antrópico.</t>
  </si>
  <si>
    <t>Meta            2012-2015</t>
  </si>
  <si>
    <t>Alfabetización de Adultos Víctimas del Conflicto con los modelos flexibles existentes en el portafolio del Ministerio de Educación Nacional.</t>
  </si>
  <si>
    <t>Número de victimas alfabetizadas por año</t>
  </si>
  <si>
    <t>nd</t>
  </si>
  <si>
    <t>ND</t>
  </si>
  <si>
    <t>Formación Empresarial para población Victima del Conflicto en convenio con el SENA</t>
  </si>
  <si>
    <t>Número de victimas beneficiadas</t>
  </si>
  <si>
    <t>Capacitación permanente a funcionarios municipales sobre planeación, evaluación y seguimiento a la política pública de víctimas.</t>
  </si>
  <si>
    <t>Número de funcionarios capacitados por año</t>
  </si>
  <si>
    <t>EDUCACION DE ADULTOS</t>
  </si>
  <si>
    <t>Desarrollo de estrategia de formacion para la sexualidad, construccion de ciudadania y habilidades para la vida en  los municipios del departamento</t>
  </si>
  <si>
    <t>Taller  a los jovenes de  escuelas saludables mediante estrategia Inter Participativa sobre prevencion del consumo y fortalecimiento de factores protectores en los 29 municipios</t>
  </si>
  <si>
    <t xml:space="preserve">Numero de municipios beneficiados </t>
  </si>
  <si>
    <t>% de ejecución del plan</t>
  </si>
  <si>
    <t xml:space="preserve">Ejecutado un plan de promoción de espacios saludables </t>
  </si>
  <si>
    <t>Nùmero de talleres realizados</t>
  </si>
  <si>
    <t xml:space="preserve">N° de Municipios que desarrollan estas estrategias </t>
  </si>
  <si>
    <t>Nùmero de talleres realizados por año</t>
  </si>
  <si>
    <t xml:space="preserve">Desarrollo de estrategias en instituciones educativas, espacios de trabajo y publicos en  zonas libres de humo, combustibles solidos y entornos saludables en los municipios </t>
  </si>
  <si>
    <t xml:space="preserve">Nùmeo de taleres desarrollados por año </t>
  </si>
  <si>
    <t>Nùmero de talleres por año</t>
  </si>
  <si>
    <t>Objetivo</t>
  </si>
  <si>
    <t>Eje Estratégico</t>
  </si>
  <si>
    <t>Programa</t>
  </si>
  <si>
    <t>Subprograma</t>
  </si>
  <si>
    <t>Producto</t>
  </si>
  <si>
    <t>Indicador</t>
  </si>
  <si>
    <t>Línea Base</t>
  </si>
  <si>
    <t>Meta de Producto</t>
  </si>
  <si>
    <t>SGP</t>
  </si>
  <si>
    <t>Rentas Cedidas</t>
  </si>
  <si>
    <t>IVA Telefonía móvil</t>
  </si>
  <si>
    <t>SGR</t>
  </si>
  <si>
    <t>PGN</t>
  </si>
  <si>
    <t>Total Año</t>
  </si>
  <si>
    <t>Total 2012 - 2015</t>
  </si>
  <si>
    <t>PARTE ESTRATEGICA DEL PLAN DE DESARROLLO DEPARTAMENTAL 2012 - 2015</t>
  </si>
  <si>
    <t>DERECHOS DE EXISTENCIA</t>
  </si>
  <si>
    <t>DERECHOS DE DESARROLLO</t>
  </si>
  <si>
    <t>Todos con Educación</t>
  </si>
  <si>
    <t>Todos Jugando</t>
  </si>
  <si>
    <t>DERECHOS DE PROTECCION</t>
  </si>
  <si>
    <t>Ninguno en actividad perjudicial</t>
  </si>
  <si>
    <t>Ninguno impulsado a violar la Ley</t>
  </si>
  <si>
    <t>EDUCACION Y FORMACION PARA EL TRABAJO</t>
  </si>
  <si>
    <t>EXPRESIONES CULTURALES DE LOS Y LAS JOVENES</t>
  </si>
  <si>
    <t>OPORTUNIDADES PARA EL EMPRENDIMIENTO Y LA EMPLEABILIDAD</t>
  </si>
  <si>
    <t>RECREACION Y DEPORTE</t>
  </si>
  <si>
    <t>ETNIA ETTE ENAKKA (CHIMILA)</t>
  </si>
  <si>
    <t>POBLACION AFRODESCENDIENTE</t>
  </si>
  <si>
    <t>ATENCION A LA MUJER CABEZA DE HOGAR POBRE</t>
  </si>
  <si>
    <t>Educación y Práctica de los Derechos Humanos</t>
  </si>
  <si>
    <t>DERECHOS HUMANOS EN EL SISTEMA DE EDUCACION (PLANEDH) Y GENERACION DE CULTURA DE DERECHOS HUMANOS</t>
  </si>
  <si>
    <t>Total por Producto</t>
  </si>
  <si>
    <t>Salud ambiental</t>
  </si>
  <si>
    <t>Todos Vivos y Saludables</t>
  </si>
  <si>
    <t>Jornadas de capacitación por municipio</t>
  </si>
  <si>
    <t>capacitación a jóvenes y adolescentes sobre prevención del consumo de sustancias psicoactivas, alcohol y tabaco</t>
  </si>
  <si>
    <t>Construcción de ciudadanía y habilidades sociales para la convivencia, dirigido a docentes</t>
  </si>
  <si>
    <t>Número de docentes capacitados anualmente</t>
  </si>
  <si>
    <t>Número de niñas y niños atendidos</t>
  </si>
  <si>
    <t>Construcción de centros infantiles por subregión</t>
  </si>
  <si>
    <t>Número de centros infantiles construidos</t>
  </si>
  <si>
    <t>ASISTENCIA Y 
ATENCION  INTEGRAL</t>
  </si>
  <si>
    <t>Asistencia integral a Victímas</t>
  </si>
  <si>
    <t>Atención integral a Victímas</t>
  </si>
  <si>
    <t>Identidad Cultural</t>
  </si>
  <si>
    <t>Edición de (15) títulos anuales de la Colección Dorada de Autores del Magdalena</t>
  </si>
  <si>
    <t>Número de títulos editados</t>
  </si>
  <si>
    <t>15 (2011)</t>
  </si>
  <si>
    <t>Dotación de mínimo  (15) títulos anuales para las bibliotecas de los municipios del Departamento del Magdalena.</t>
  </si>
  <si>
    <t>Institucionalizar programa de capacitación para mínimo (1) bibliotecario por municipio por el cuatrienio.</t>
  </si>
  <si>
    <t>Número de bibliotecarios formados</t>
  </si>
  <si>
    <t>Realizar (2) concursos anuales de literatura para jóvenes, Realizar (1) Concurso anual para poetas populares.</t>
  </si>
  <si>
    <t>Numero de concursos anuales</t>
  </si>
  <si>
    <t>Dotación de mínimo (1) Ludoteca en el Departamento del Magdalena.</t>
  </si>
  <si>
    <t>Número de dotaciones a bibliotecas y/o centros integrales de atención a la primera infancia, con material bibliográfico, audiovisual, musical y lúdico</t>
  </si>
  <si>
    <t>Ciencia, tecnología e innovación: motor hacia una nueva economía</t>
  </si>
  <si>
    <t>Productividad de la oferta laboral y trabajo decente</t>
  </si>
  <si>
    <t>DEPORTE Y RECREACION PARA TODOS</t>
  </si>
  <si>
    <t>Población desmovilizada en procesos de reinserción</t>
  </si>
  <si>
    <t>Programas de cultura dirigidos a población de 18 a 26 años de edad</t>
  </si>
  <si>
    <t>Número de programas culturales en los que participan jóvenes</t>
  </si>
  <si>
    <t>En funcionamiento programa de apoyo al emprendimiento con participación de jóvenes. SI=1; NO=0</t>
  </si>
  <si>
    <t>Número de jornadas de socialización-capacitación en Ley 1429 a empleadores</t>
  </si>
  <si>
    <t>Fomento y apoyo al emprendimiento y absorción de empleo juvenil</t>
  </si>
  <si>
    <t>Educación y Formación Deportiva</t>
  </si>
  <si>
    <t>Talento humano asignado de acuerdo a  nueva estructura        Si=1 No=0</t>
  </si>
  <si>
    <t>Programa de apoyo a la educacion familiar diseñado e implementado               Si=1; No=0</t>
  </si>
  <si>
    <t>Diseño e implementación, con  alianza del ICBF, de programas de apoyo a la educación familiar, dirigidos a prevenir y detectar situaciones de riesgo por abandono familiar</t>
  </si>
  <si>
    <t>Atención a Población en condición de discapacidad en el sistema educativo</t>
  </si>
  <si>
    <t>Atención a personas en procesos de reintegración en el sistema educativo</t>
  </si>
  <si>
    <t>Número de personas atendidos en el sistema</t>
  </si>
  <si>
    <t>Implementada cátedra de derechos humanos en todas las instituciones educativas del departamento con recursos del Ministerio de Educación Nacional</t>
  </si>
  <si>
    <t>Número de intituciones que implementan la cátedra de derechos humanos</t>
  </si>
  <si>
    <t>Número de rutas de atención activadas</t>
  </si>
  <si>
    <t>Fortalecer  el trabajo interinstitucional e intersectorial  que permita la atención con la calidad y  oportunidad a los niños explotados laboralmente, víctimas de maltrato infantil y abuso sexual a través de la activación de las rutas de atención</t>
  </si>
  <si>
    <t xml:space="preserve">Coordinación interinstitucional para la desvinculación   del trabajo a niños  y adolescentes y su inclusión en establecimientos educativos </t>
  </si>
  <si>
    <t>Acompañamiento interinstitucional a los municipios para la desvinculación de NNA del trabajo  Si=1; No=0</t>
  </si>
  <si>
    <t>Definición de programas de nivelación escolar para los niños, niñas y adolescentes  que se encuentran reincidentes de la ley</t>
  </si>
  <si>
    <t>Implementados Programas de nivelación escolar para NNA reincidentes de la ley Si=1; No=0</t>
  </si>
  <si>
    <t>Formación de líderes y autoridades en derechos como medio de protección y pervivencia, la construcción de la memoria colectiva y el restablecimiento del tejido organizativo, social y cultural</t>
  </si>
  <si>
    <t>Número de líderes y autoridades formados</t>
  </si>
  <si>
    <t>Respeto a los Pueblos Originarios,  Afrodescendientes y Comunidad ROM</t>
  </si>
  <si>
    <t>Establecer enfoque de genero y diferencial en los distintos programas y/o proyectos implementados por el departamento en aseguramiento, alfabetización, acceso a vivienda, proyectos productivos, entre otros</t>
  </si>
  <si>
    <t>Implementado enfoque de genero y diferencial   Si=1;  No=0</t>
  </si>
  <si>
    <t>PROMOCION DE LA IGUALDAD Y DE LA EQUIDAD DE LA MUJER</t>
  </si>
  <si>
    <t xml:space="preserve">Campañas de sensibilización sobre la No violencia en contra de la mujer 
</t>
  </si>
  <si>
    <t xml:space="preserve">Número de campañas de sensibilización de  la No Violencia contra la Mujer por año </t>
  </si>
  <si>
    <t>Capacitación a funcionarios municipales sobre ley 1257 para a Prevención Eliminación y sanción de la Violencia contra la Mujer</t>
  </si>
  <si>
    <t>Gestionar ante el Consejo Superior de la Universidad del Magdalena el aumento de cupos para población afro con criterio de equidad social</t>
  </si>
  <si>
    <t>Número de cupos de población afro en la Universidad del Magdalena en pregrado y postgrados</t>
  </si>
  <si>
    <t>ENTORNOS SALUDABLES</t>
  </si>
  <si>
    <t>FORMACIÓN PARA EL DESARROLLO CULTURAL DEL MAGDALENA</t>
  </si>
  <si>
    <t>PLAN PLURIANUAL DE INVERSIONES 2012 - 2015 EN MILLONES DE PESOS       (POR FUENTE DE FINANCIACION Y AÑO DEL PLAN DE DESARROLLO DEPARTAMENTAL)</t>
  </si>
  <si>
    <t>FORTALECIMIENTO INSTITUCIONAL EN CIENCIA, TECNOLOGIA E INNOVACION</t>
  </si>
  <si>
    <t>Formación de doctores y magísters</t>
  </si>
  <si>
    <t>Crecimiento de actividades de CTI</t>
  </si>
  <si>
    <t>Número de actividades de CTI concertadas en CODECTI</t>
  </si>
  <si>
    <t>Número de proyectos de CTI avalados por CODECTI aprobados</t>
  </si>
  <si>
    <t>Jóvenes investigadores y estudiantes por Contrato de Aprendizaje</t>
  </si>
  <si>
    <t>Número de jóvenes investigadores y estudiantes por contrato de aprendizaje vinculados a empresas</t>
  </si>
  <si>
    <t>OPORTUNIDADES DE EMPLEO</t>
  </si>
  <si>
    <t>MAGDALENA, UN DESTINO SEGURO PARA VIAJAR</t>
  </si>
  <si>
    <t>1. Incremetar el acceso de personas especialmente las vulnerables a servicios sociales, programas y medidas para su calidad de vida, con enfoque diferencial y de derechos</t>
  </si>
  <si>
    <t>2. Promover una mejor organización del espacio y funcionalidad urbano - rural y regional del territorio del departamento del Magdalena</t>
  </si>
  <si>
    <t>3. Fortalecer las principales apuestas productivas de competitividad y los servicios e infraestructuras conexas</t>
  </si>
  <si>
    <t>4. Avanzar en la construcción de una administración pública territorial más eficiente, eficaz, robusta en lo fiscal, transparente y con capacidad de respuesta mejorada ante las demandas de desarrollo de la ciudadanía</t>
  </si>
  <si>
    <t>Realización de capacitaciones dirigido a estudiantes de 10 grado para graduarlos como patrulleros escolares</t>
  </si>
  <si>
    <t>Capacitacióm a personas que sean sorprendidas infringiendo las normas de tránsito</t>
  </si>
  <si>
    <t>Número de personas capacitdas</t>
  </si>
  <si>
    <t>Número de patrulleros escolares graduados por año</t>
  </si>
  <si>
    <t>Seguridad y Convivencia Ciudadana</t>
  </si>
  <si>
    <t>PREVENCION SOCIAL Y SITUACIONAL</t>
  </si>
  <si>
    <t>MODERNIZACION DE LA SECRETARIA DE EDUCACION</t>
  </si>
  <si>
    <t>Capacitar a padres de familia, estudiantes, docentes y directivos en situación de vulnerabilidad en competencias básicas sobre resolución de diferencias y conflictos intrafamiliares e interpersonales para prevenir actos de violencia e intolerancia social, en las familias y la comunidad</t>
  </si>
  <si>
    <t>Número de campañas realizadas</t>
  </si>
  <si>
    <t>Número de nuevos profesionales doctorados y magisters apoyados territorialmente</t>
  </si>
  <si>
    <t>n.a.</t>
  </si>
  <si>
    <t>Apoyo a la gestión de proyectos de CTI presentados en convocatorias nacionales y para financiación con recursos de regalías</t>
  </si>
  <si>
    <t>n.d.</t>
  </si>
  <si>
    <t>Capacitación o formación para el trabajo a población vulnerable mediante alianzas institucionales</t>
  </si>
  <si>
    <t>Número de programas de formación para el trabajo en convenio interinstitucional</t>
  </si>
  <si>
    <t>Contratación de personal necesario para adelantar programas de promoción y difusión de actividades deportivas y recreativas</t>
  </si>
  <si>
    <t>Número de técnicos contratados por año</t>
  </si>
  <si>
    <t>Avalar Escuelas de Formación Deportiva (recursos INDEPORTES)</t>
  </si>
  <si>
    <t>Capacitación a profesores y entrenadores sobre actividad deportiva, recreativa y de educación física (recursos INDEPORTES)</t>
  </si>
  <si>
    <t>Número de becas por año</t>
  </si>
  <si>
    <t>Número de victimas atendidos en el sistema</t>
  </si>
  <si>
    <t xml:space="preserve">Rehabilitación, adecuación y reubicación de sedes educativas afectadas por la ola invernal con recursos del Fondo de Adaptación. </t>
  </si>
  <si>
    <t>FORTALECIMIENTO DE LA CAPACIDAD DE RESPUESTA DE LAS ENTIDADES, ORGANISMOS Y ORGANIZACIONES SOCIALES/COMUNITARIAS ANTE EL RIESGO DE DESASTRES</t>
  </si>
  <si>
    <t>Implementar Fondo Departamental de Becas para la Educación Superior en alianza con las universidades ubicadas en el departamento</t>
  </si>
  <si>
    <t xml:space="preserve">Número de municipios dotados con la Colección Dorada de Autores del Magdalena </t>
  </si>
  <si>
    <t>Promover la realización de una capacitación de gran impacto social implementando en las instituciones educativas del Departamento del Magdalena actividades para la prevención primaria de la trata de personas y la prostitución infantil en el entorno escolar.</t>
  </si>
  <si>
    <t>% de Instituciones Educativas Departamentales cubiertas con capacitación</t>
  </si>
  <si>
    <t>Promover campañas pedagógicas a favor de la no-violencia y la tolerancia, respeto por la dignidad de la mujer, niño, niña y adolecente, valores familiares, fomentar la denuncia como mecanismo de resolución de problemas de convivencia, fomentar el respeto por las autoridades policivas.</t>
  </si>
  <si>
    <t>Número de campañas pedagógicas realizadas por año</t>
  </si>
  <si>
    <t>Número de municipios cubiertos con jornadas de capacitación</t>
  </si>
  <si>
    <t>Construcción de aulas, baterias sanitarias y laboratorios por institución educativa, con recursos de Ley 21 y otras fuentes</t>
  </si>
  <si>
    <t>Implementación del proyecto Magdalena Bilingüe con el apoyo de la empresa privada</t>
  </si>
  <si>
    <t>Implementación del proyecto de lectura sin fin en coordinación con los municipios</t>
  </si>
  <si>
    <t>Implementar proyectos de innovación e investigación en el aula con recursos de Cooperación Internacional</t>
  </si>
  <si>
    <t>RP</t>
  </si>
  <si>
    <t>Promover jornadas de capacitación sobre los riesgos y el daño asociados al consumo de sustancias psicoactivas y el uso inadecuado del alcohol, orientada a la población en general y en especial a niños y jóvenes en situación de vulnerabilidad, incluido su núcleo familiar o próximo, así como promover un acuerdo con los Alcaldes de los diferentes municipios sobre las políticas sobre restricciones al expendio e ingesta de alcohol, funcionamiento de establecimientos públicos, uso del espacio público y aplicar sanciones ejemplarizantes a quien conduzca en estado de embriaguez.</t>
  </si>
  <si>
    <r>
      <t xml:space="preserve">Rehabilitación, adecuación y reubicación de sedes educativas afectadas por la ola invernal con recursos del Fondo de Adaptación </t>
    </r>
    <r>
      <rPr>
        <b/>
        <i/>
        <sz val="9"/>
        <color indexed="8"/>
        <rFont val="Arial Narrow"/>
        <family val="2"/>
      </rPr>
      <t>NOTA: Los recursos de esta fila no son tenidos en cuenta en las  sumas por cuanto están contabilizados en el objetivo 2, en el eje estratégico de Gestión del Riesgo</t>
    </r>
  </si>
  <si>
    <t xml:space="preserve">Respeto a las Familias Magdalenenses </t>
  </si>
  <si>
    <t>ATENCION INTEGRAL A POBLACION DESMOVILIZADA EN PROCESOS DE REINSERCION</t>
  </si>
  <si>
    <t>Educación de adultos en ciclo primaria y secundaria.</t>
  </si>
  <si>
    <t>Programa de Alfabetización.</t>
  </si>
  <si>
    <t>Jornadas recreativas para la promoción de estillos de vida saludables.</t>
  </si>
  <si>
    <t>Formacion del Talento Humano en Servicios Amigables Para Adolescentes y Jovenes.</t>
  </si>
  <si>
    <t xml:space="preserve">Conformacion de redes sociales de adolescentes para servicios amigables  con articulacion del sector educativo en los 29 municipios. </t>
  </si>
  <si>
    <t>Desarrollo de estrategia de formacion para la sexualidad, construccion de ciudadania y habilidades para la vida en  los municipios del departamento.</t>
  </si>
  <si>
    <t>Diseño e implementación, con  alianza del ICBF, de programas de apoyo a la educación familiar, dirigidos a prevenir y detectar situaciones de riesgo por abandono familiar.</t>
  </si>
  <si>
    <t>Niñas y niños de 0 a 4 años atendidos con el Programa de Atención Integral a la Primera Infancia -  de Cero a Siempre, sin incluir los programas del ICBF.</t>
  </si>
  <si>
    <t>Construcción de centros infantiles por subregión.</t>
  </si>
  <si>
    <t>Niñas y niños de 4 y 5 años atendidos en educación Grado Cero - Transición.</t>
  </si>
  <si>
    <t>Niñas y niños de 6 a 10 años atendidos en educación primaria.</t>
  </si>
  <si>
    <t>Adolescentes de 11 a 14 años atendidos en educación secundaria.</t>
  </si>
  <si>
    <t>Jóvenes de 15 a 17 años atendidos en educación Media.</t>
  </si>
  <si>
    <t>Atención a población con capacidades excepcionales en el sistema educativo.</t>
  </si>
  <si>
    <t>Implementación de modelos flexibles.</t>
  </si>
  <si>
    <t xml:space="preserve">Implementación de proyectos transversales: 1) Educación para la sexualidad y construcción de ciudadanía, 2) educación ambiental, 3) entornos saludables y 4) derechos humanos. </t>
  </si>
  <si>
    <t xml:space="preserve">Implementación del proyecto de educación inclusiva con calidad. </t>
  </si>
  <si>
    <t>Instituciones Educativas ubicadas en nivel medio en las Pruebas SABER.</t>
  </si>
  <si>
    <t>Implementación del proyecto Magdalena Bilingüe con el apoyo de la empresa privada.</t>
  </si>
  <si>
    <t>Número de docentes apropiados del inglés como segunda lengua.</t>
  </si>
  <si>
    <t>Número de docentes usando MTICS en el aula.</t>
  </si>
  <si>
    <t>número de docentes formados.</t>
  </si>
  <si>
    <t>Número de IE en nivel alto.</t>
  </si>
  <si>
    <t>Número de IE en nivel medio.</t>
  </si>
  <si>
    <t>Número de IE con proyectos transversales implementados.</t>
  </si>
  <si>
    <t>Número de instituciones educativas con modelos flexibles implementados.</t>
  </si>
  <si>
    <t>Número de personas con capacidades excepcionales atendidas.</t>
  </si>
  <si>
    <t>Construcción de aulas, baterias sanitarias y laboratorios por institución educativa, con recursos de Ley 21 y otras fuentes.</t>
  </si>
  <si>
    <t>Dotación de mobiliario y material pedagógico a instituciones educativas.</t>
  </si>
  <si>
    <t>Implementar Fondo Departamental de Becas para la Educación Superior en alianza con las universidades ubicadas en el departamento.</t>
  </si>
  <si>
    <t>Avalar Escuelas de Formación Deportiva (recursos INDEPORTES).</t>
  </si>
  <si>
    <t>Capacitación a profesores y entrenadores sobre actividad deportiva, recreativa y de educación física (recursos INDEPORTES).</t>
  </si>
  <si>
    <t>Contratación de personal necesario para adelantar programas de promoción y difusión de actividades deportivas y recreativas.</t>
  </si>
  <si>
    <t>capacitación a jóvenes y adolescentes sobre prevención del consumo de sustancias psicoactivas, alcohol y tabaco.</t>
  </si>
  <si>
    <t>Construcción de ciudadanía y habilidades sociales para la convivencia, dirigido a docentes.</t>
  </si>
  <si>
    <t>Fortalecer  el trabajo interinstitucional e intersectorial  que permita la atención con la calidad y  oportunidad a los niños explotados laboralmente, víctimas de maltrato infantil y abuso sexual a través de la activación de las rutas de atención.</t>
  </si>
  <si>
    <t xml:space="preserve">Coordinación interinstitucional para la desvinculación   del trabajo a niños  y adolescentes y su inclusión en establecimientos educativos. </t>
  </si>
  <si>
    <t>Definición de programas de nivelación escolar para los niños, niñas y adolescentes  que se encuentran reincidentes de la ley.</t>
  </si>
  <si>
    <t xml:space="preserve">Programas de cultura dirigidos a población de 18 a 26 años de edad. </t>
  </si>
  <si>
    <t>Fomento y apoyo al emprendimiento y absorción de empleo juvenil.</t>
  </si>
  <si>
    <t>En funcionamiento programa de apoyo al emprendimiento con participación de jóvenes. SI=1; NO=0.</t>
  </si>
  <si>
    <t>Número de jornadas de socialización-capacitación en Ley 1429 a empleadores.</t>
  </si>
  <si>
    <t>Realización de juegos deportivos intercolegiados.</t>
  </si>
  <si>
    <t>Realización de campamento juvenil.</t>
  </si>
  <si>
    <t>Atención a victimas de la violencia en el sistema educativo.</t>
  </si>
  <si>
    <t>Formación Empresarial para población Victima del Conflicto en convenio con el SENA.</t>
  </si>
  <si>
    <t>Atención de indigenas  en el sistema educativo.</t>
  </si>
  <si>
    <t>Formación de líderes y autoridades en derechos como medio de protección y pervivencia, la construcción de la memoria colectiva y el restablecimiento del tejido organizativo, social y cultural.</t>
  </si>
  <si>
    <t>Atención de afrodescendientes  en el sistema educativo.</t>
  </si>
  <si>
    <t>Gestionar ante el Consejo Superior de la Universidad del Magdalena el aumento de cupos para población afro con criterio de equidad social.</t>
  </si>
  <si>
    <t>Establecer enfoque de genero y diferencial en los distintos programas y/o proyectos implementados por el departamento en aseguramiento, alfabetización, acceso a vivienda, proyectos productivos, entre otros.</t>
  </si>
  <si>
    <t xml:space="preserve">Campañas de sensibilización sobre la No violencia en contra de la mujer. 
</t>
  </si>
  <si>
    <t xml:space="preserve">Número de campañas de sensibilización de  la No Violencia contra la Mujer por año. </t>
  </si>
  <si>
    <t>Número de funcionarios capacitados por año.</t>
  </si>
  <si>
    <t>Número de personas con discapacidad atendidas.</t>
  </si>
  <si>
    <t>Atención a Población en condición de discapacidad en el sistema educativo.</t>
  </si>
  <si>
    <t>Capacitación a funcionarios municipales sobre ley 1257 para a Prevención Eliminación y sanción de la Violencia contra la Mujer.</t>
  </si>
  <si>
    <t>Atención a personas en procesos de reintegración en el sistema educativo.</t>
  </si>
  <si>
    <t>Implementada cátedra de derechos humanos en todas las instituciones educativas del departamento con recursos del Ministerio de Educación Nacional.</t>
  </si>
  <si>
    <t xml:space="preserve">Ejecutado un plan de promoción de espacios saludables. </t>
  </si>
  <si>
    <t xml:space="preserve">Ejecutado un plan de  vigilancia de entornos saludables en los 29 municipios. </t>
  </si>
  <si>
    <t>Instituciones educativas incorporan la gestión del riesgo en el proceso formativo.</t>
  </si>
  <si>
    <t>Número de instituciones educativas públicas con programas de gestión del riesgo implementados.</t>
  </si>
  <si>
    <t xml:space="preserve">Numero de municipios beneficiados. </t>
  </si>
  <si>
    <t>% de ejecución del plan.</t>
  </si>
  <si>
    <t>Número de intituciones que implementan la cátedra de derechos humanos.</t>
  </si>
  <si>
    <t>Número de personas atendidos en el sistema.</t>
  </si>
  <si>
    <t>Número de cupos de población afro en la Universidad del Magdalena en pregrado y postgrados.</t>
  </si>
  <si>
    <t>Número de municipios cubiertos con jornadas de capacitación.</t>
  </si>
  <si>
    <t>Capacitar a padres de familia, estudiantes, docentes y directivos en situación de vulnerabilidad en competencias básicas sobre resolución de diferencias y conflictos intrafamiliares e interpersonales para prevenir actos de violencia e intolerancia social, en las familias y la comunidad.</t>
  </si>
  <si>
    <t>% de Instituciones Educativas Departamentales cubiertas con capacitación.</t>
  </si>
  <si>
    <t>Número de campañas pedagógicas realizadas por año.</t>
  </si>
  <si>
    <t>Número de campañas realizadas.</t>
  </si>
  <si>
    <t>Número de personas capacitdas.</t>
  </si>
  <si>
    <t>Capacitacióm a personas que sean sorprendidas infringiendo las normas de tránsito.</t>
  </si>
  <si>
    <t>Realización de capacitaciones dirigido a estudiantes de 10 grado para graduarlos como patrulleros escolares.</t>
  </si>
  <si>
    <t>Número de equipos de computo adquiridos.</t>
  </si>
  <si>
    <t>Número de funcionarios capacitados.</t>
  </si>
  <si>
    <t>Traslado de la sede de la Secretaria de Educación Departamental.</t>
  </si>
  <si>
    <t>Asignar el talento humano que demanda la nueva estructura (Se requieren adicionales 18 profesionales y 9 técnicos).</t>
  </si>
  <si>
    <t>Cualificar la ejecución de las actividades que integran los subprocesos como soporte de los macroprocesos.</t>
  </si>
  <si>
    <t xml:space="preserve">Número de Macroprocesos cualificados. </t>
  </si>
  <si>
    <t>Talento humano asignado de acuerdo a  nueva estructura        Si=1 No=0.</t>
  </si>
  <si>
    <t>Nueva sede adecuada a la demanda de la estructura Si=1 No=0.</t>
  </si>
  <si>
    <t>Número de patrulleros escolares graduados por año.</t>
  </si>
  <si>
    <t>Número de programas de formación para el trabajo en convenio interinstitucional.</t>
  </si>
  <si>
    <t>Número de jóvenes investigadores y estudiantes por contrato de aprendizaje vinculados a empresas.</t>
  </si>
  <si>
    <t>Capacitación o formación para el trabajo a población vulnerable mediante alianzas institucionales.</t>
  </si>
  <si>
    <t>Jóvenes investigadores y estudiantes por Contrato de Aprendizaje.</t>
  </si>
  <si>
    <t>Renovación del componente tecnológico de la Secretaria.</t>
  </si>
  <si>
    <t>Generar cultura de mejoramiento continuo, para la sostenibilidad de la gestión de calidad.</t>
  </si>
  <si>
    <t>Apoyo a la gestión de proyectos de CTI presentados en convocatorias nacionales y para financiación con recursos de regalías.</t>
  </si>
  <si>
    <t>Crecimiento de actividades de CTI.</t>
  </si>
  <si>
    <t>Formación de doctores y magísters.</t>
  </si>
  <si>
    <t>Número de nuevos profesionales doctorados y magisters apoyados territorialmente.</t>
  </si>
  <si>
    <t>Número de actividades de CTI concertadas en CODECTI.</t>
  </si>
  <si>
    <t>Número de proyectos de CTI avalados por CODECTI aprobados.</t>
  </si>
  <si>
    <t>Número de dotaciones a bibliotecas y/o centros integrales de atención a la primera infancia, con material bibliográfico, audiovisual, musical y lúdico.</t>
  </si>
  <si>
    <t>Numero de concursos anuales.</t>
  </si>
  <si>
    <t>Número de bibliotecarios formados.</t>
  </si>
  <si>
    <t xml:space="preserve">Número de municipios dotados con la Colección Dorada de Autores del Magdalena. </t>
  </si>
  <si>
    <t>Edición de (15) títulos anuales de la Colección Dorada de Autores del Magdalena.</t>
  </si>
  <si>
    <t>Número de títulos editados.</t>
  </si>
  <si>
    <t>Implementado enfoque de genero y diferencial   Si=1;  No=0.</t>
  </si>
  <si>
    <t xml:space="preserve">Número de afrodescendientes atendidos. </t>
  </si>
  <si>
    <t>Número de líderes y autoridades formados.</t>
  </si>
  <si>
    <t>Número de indígenas atendidos.</t>
  </si>
  <si>
    <t>Número de victimas atendidos en el sistema.</t>
  </si>
  <si>
    <t>Número de victimas beneficiadas.</t>
  </si>
  <si>
    <t>Número de victimas alfabetizadas por año.</t>
  </si>
  <si>
    <t>Campamento realizado       Si=1 No=0.</t>
  </si>
  <si>
    <t>Número de deportistas que pariticpan en los juegos por año.</t>
  </si>
  <si>
    <t>Número de programas culturales en los que participan jóvenes.</t>
  </si>
  <si>
    <t>Acceso a educación post-secundaria.</t>
  </si>
  <si>
    <t>número de personas atendidas.</t>
  </si>
  <si>
    <t>Descripcion del trabajo desarrollado</t>
  </si>
  <si>
    <t>Cantidades</t>
  </si>
  <si>
    <t>DESARROLLO DEL PLAN DE DESARROLLO DEPARTAMENTAL 2012 - 2015</t>
  </si>
  <si>
    <t xml:space="preserve">*Este formato es para ser llenado con cifras y datos descriptivos. </t>
  </si>
  <si>
    <t>FORMATO DE SEGUIMIENTO A LOS PROCESOS SECRETARÍA DE EDUCACION - GOBERNACION DEL MAGDALENA / INFORME DE RENDICION DE CUENTAS</t>
  </si>
  <si>
    <t>DILIGENCIADO POR:</t>
  </si>
  <si>
    <t>FECHA DE DILIGENCIAMIENTO :</t>
  </si>
  <si>
    <t>DEPENDENCIA:</t>
  </si>
  <si>
    <t xml:space="preserve">FIRMA FUNCIONARIO: </t>
  </si>
  <si>
    <t>Adolescentes atendidos en secundaria</t>
  </si>
  <si>
    <t>Número de IE con el proyecto implementado.</t>
  </si>
  <si>
    <t>Gestión del riesgo de desastres para la reducción de la vulnerabilidad de la población y el territorio ante amenazas naturales y de origen antrópico</t>
  </si>
  <si>
    <t>FUNCIONARIO (JEFE- ENCARGADO DEPENDENCIA):</t>
  </si>
  <si>
    <t>Presupuesto ejecutado</t>
  </si>
  <si>
    <t>Presupuesto restante</t>
  </si>
  <si>
    <t>% de ejecucion</t>
  </si>
  <si>
    <t>Se han capacitado a partir de modelos flexibles / Decreto 3011</t>
  </si>
  <si>
    <t>Actualmente se están realizando gestiones para ampliar la cobretura de ese item en el segundo semestre de 2013</t>
  </si>
  <si>
    <t>0 (Este rubro lo cubre el MEN)</t>
  </si>
  <si>
    <t>0 (dentro de la inversion señalada por niveles)</t>
  </si>
  <si>
    <t>Se han adelantado acciones de focalización, diagnostico y asesoría</t>
  </si>
  <si>
    <t>0 (ese presupuesto no lo maneja la SED)</t>
  </si>
  <si>
    <t>A partir de las bases de datos del DPS (Adicional hay 737 niños en estas condiciones)</t>
  </si>
  <si>
    <t>A partir de las bases de datos del DPS</t>
  </si>
  <si>
    <t>PERIODO REPORTADO: ENERO A JUNIO DE 2013</t>
  </si>
  <si>
    <t>Se ha realizado asistencia técnica para carga de matricula</t>
  </si>
  <si>
    <t>Se ha adelantado proyecto para capacitar docentes, se ha suministrado apoyo y suministro de implementos</t>
  </si>
  <si>
    <t>Se ha brindado asesoría para brindarles atencion, y apoyo en las matriculas.</t>
  </si>
  <si>
    <t>Se ha hecho mantenimiento, reparaciones y adecuación</t>
  </si>
  <si>
    <t>Se esta realizando un proceso de viabilización de proyectos, se proyecta beneficiar 5000 estudiantes.</t>
  </si>
  <si>
    <t>Se està realizando el proceso de implementacion con las instituciones educativas, hasta el momento se ha realizado el proceso de divulgacion y convocatoria.</t>
  </si>
  <si>
    <t>155 instituciones educativas</t>
  </si>
  <si>
    <t>interinstitucional-salud</t>
  </si>
  <si>
    <t>gestion para conformacion de comité departamental de educacion superioir</t>
  </si>
  <si>
    <t>Interinstitucional-salud</t>
  </si>
  <si>
    <t xml:space="preserve">Se ha realizado la caracterizacion de la poblacion, asesoria del SIMAD, gestion para matriculas, implementación de modelos flexibles, entrega de kits y dotacion. </t>
  </si>
  <si>
    <t>Apoyo del MEN se implementa programas ESCUELA Y FAMILIA</t>
  </si>
  <si>
    <t>Planos pendientes de aprobación</t>
  </si>
  <si>
    <t>Estos proyectos están relacionados con las competencias ciudadanas</t>
  </si>
  <si>
    <t>De acuerod al decreto 366 de 2009</t>
  </si>
  <si>
    <t>Actualmente se hace analisis de resultados y mejoramiento para superacion de resultados</t>
  </si>
  <si>
    <t>Capacitaciones distribuidas en los 28 municipios</t>
  </si>
  <si>
    <t>Levantamiento linea base actualmente se encuentra en un 70%</t>
  </si>
  <si>
    <t>Se fortalece con el plan leer y escribir</t>
  </si>
  <si>
    <t>Actualemente se continua hasta llegar a 157 IE</t>
  </si>
  <si>
    <t>Se realizará un foro para finales de agosto (29 agosto)</t>
  </si>
  <si>
    <t>Entrega de 25.000 mobiliarios / trabajado con sistema de inversion solidaria</t>
  </si>
  <si>
    <t>Se han realizado 2 talleres</t>
  </si>
  <si>
    <t>Se ha brindado orientacion y asesoría</t>
  </si>
  <si>
    <t>Relacionados con los modelos flexibles, aceleración.</t>
  </si>
  <si>
    <t>En convenio con el SENA</t>
  </si>
  <si>
    <t>Se realiza dentro de los programas de competencias ciudadanas</t>
  </si>
  <si>
    <t>Articulacion con el icbf , se ha recolectado informacion de campo y  actualizado las bases de datos</t>
  </si>
  <si>
    <t>Se ha realizado capacitación y acompañamiento a rectores de las IE</t>
  </si>
  <si>
    <t>Se han realizado gestiones con el area de regalias de la gobernacion. Hay una proyeccion de beneficiar a  150 profesionales.</t>
  </si>
  <si>
    <t xml:space="preserve">Actividad de Paneles solares realizada con la etnia Ette-ennaka </t>
  </si>
  <si>
    <t>Se gestionaron maestrias, tablets, paneles solares</t>
  </si>
  <si>
    <t>Convenio SENA</t>
  </si>
  <si>
    <t>Se estan gestionando nuevas capacitaciones</t>
  </si>
  <si>
    <t>Por medio del MEN</t>
  </si>
  <si>
    <t>Interinstitucional</t>
  </si>
  <si>
    <t>Se està coordinando con las Instituciones educativas para realizar capacitaciones en torno a ambientes saludables durante el segundo semestre de 2013</t>
  </si>
  <si>
    <t>Interinstitucional-salud/ MEN</t>
  </si>
  <si>
    <t>Capacitación a jóvenes y adolescentes sobre prevención del consumo de sustancias psicoactivas, alcohol y tabaco.</t>
  </si>
  <si>
    <t>Se ha proyectado realizar jornadaas de formacion en alianza con la secretaria del interior.</t>
  </si>
  <si>
    <t>Se ha proyectado realizar jornadaas de formacion en alianza con la oficina de la mujer.</t>
  </si>
  <si>
    <t>Se han concertado alianzas con diferentes instituciones relacionadas con el tema, con el fin de iniciar actividades en el segundo semestre de 2013</t>
  </si>
  <si>
    <t>Se estan realizando alianzas estrategicas con la y la secretaria del interior policia para iniciar actividsades en el segundo semestre de 2013</t>
  </si>
  <si>
    <t>Se ha trabajado con el consejo noruego para la inlcusion de sus tradiciones en el PEI</t>
  </si>
  <si>
    <t>Se ha realizado asistencia técnica para carga de matricula (este dato incluye la clasificacion de comunidad Rom= 3 personas)</t>
  </si>
  <si>
    <t>PLAN PLURIANUAL DE INVERSIONES 2012 - 2015 EN MILLONES DE PESOS (POR FUENTE DE FINANCIACION Y AÑO DEL PLAN DE DESARROLLO DEPARTAMENTAL)</t>
  </si>
  <si>
    <t>Ejecucion 2012</t>
  </si>
  <si>
    <t>Meta 2012</t>
  </si>
  <si>
    <t>Rehabilitación, adecuación y reubicación de sedes educativas afectadas por la ola invernal con recursos del Fondo de Adaptación. NOTA: Los recursos de esta fila no son tenidos en cuenta en las  sumas por cuanto están contabilizados en el objetivo 2, en el eje estratégico de Gestión del Riesgo</t>
  </si>
  <si>
    <t xml:space="preserve">SEGUIMIENTO A LOS PROCESOS SECRETARÍA DE EDUCACION - GOBERNACION DEL MAGDALENA </t>
  </si>
  <si>
    <t>Hay que resaltar el caso puntual de 2 docentes que realizan pasantias en San Andres y 6 docentes b2 cualificados.</t>
  </si>
  <si>
    <t>Coordinacion interintstitucional para el acompañamiento integral a retornos en municipios priorizados</t>
  </si>
  <si>
    <t>Numero de retornos acompañados</t>
  </si>
  <si>
    <t>Implementación de cátedra afrocolombiana en Insituciones Educativas Públicas del Departamento</t>
  </si>
  <si>
    <t>Número de Insituciones Educativas con cátedra implementada</t>
  </si>
  <si>
    <t>Acompañamiento integral a vìctimas del conflicto armado</t>
  </si>
  <si>
    <t>REPARACION INTEGRAL Y MEDIDAS DE SATISFACCION</t>
  </si>
  <si>
    <t>PERIODO REPORTADO:  ENERO A SEPTIEMBRE DE 2013</t>
  </si>
  <si>
    <t>PERIODO REPORTADO: ENERO A JUNIO DE 2014</t>
  </si>
  <si>
    <t>Sac, Talento Humano, calidad educativa y Cobertura</t>
  </si>
  <si>
    <t>Presupuesto 2014</t>
  </si>
  <si>
    <t>meta 2014</t>
  </si>
  <si>
    <t>En curso, se hizo selección inicial del lugar y se encuentra en proceso de estudio de contratacion y adecuacion.</t>
  </si>
  <si>
    <t>Se esta gestionando la incorporación del personal</t>
  </si>
  <si>
    <t>Se ha registrado un aumento con referencia 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</si>
</sst>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[$$-240A]\ * #,##0_ ;_-[$$-240A]\ * \-#,##0\ ;_-[$$-240A]\ * &quot;-&quot;_ ;_-@_ 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8"/>
      <color indexed="8"/>
      <name val="Arial Narrow"/>
      <family val="2"/>
    </font>
    <font>
      <b/>
      <i/>
      <sz val="9"/>
      <color indexed="8"/>
      <name val="Arial Narrow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20"/>
      <name val="Trebuchet MS"/>
      <family val="2"/>
    </font>
    <font>
      <sz val="20"/>
      <color theme="1"/>
      <name val="Trebuchet MS"/>
      <family val="2"/>
    </font>
    <font>
      <sz val="20"/>
      <color indexed="8"/>
      <name val="Trebuchet MS"/>
      <family val="2"/>
    </font>
    <font>
      <sz val="20"/>
      <color indexed="8"/>
      <name val="Arial Narrow"/>
      <family val="2"/>
    </font>
    <font>
      <b/>
      <sz val="20"/>
      <color indexed="8"/>
      <name val="Trebuchet MS"/>
      <family val="2"/>
    </font>
    <font>
      <sz val="20"/>
      <name val="Arial Narrow"/>
      <family val="2"/>
    </font>
    <font>
      <b/>
      <sz val="20"/>
      <color theme="1"/>
      <name val="Trebuchet MS"/>
      <family val="2"/>
    </font>
    <font>
      <sz val="20"/>
      <color theme="1"/>
      <name val="Arial Narrow"/>
      <family val="2"/>
    </font>
    <font>
      <b/>
      <sz val="20"/>
      <name val="Trebuchet MS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sz val="10"/>
      <name val="Arial"/>
      <family val="2"/>
    </font>
    <font>
      <b/>
      <sz val="20"/>
      <color indexed="8"/>
      <name val="Arial Narrow"/>
      <family val="2"/>
    </font>
    <font>
      <b/>
      <sz val="16"/>
      <color indexed="8"/>
      <name val="Trebuchet MS"/>
      <family val="2"/>
    </font>
    <font>
      <sz val="12"/>
      <color indexed="8"/>
      <name val="Trebuchet MS"/>
      <family val="2"/>
    </font>
    <font>
      <sz val="12"/>
      <color indexed="8"/>
      <name val="Arial Narrow"/>
      <family val="2"/>
    </font>
    <font>
      <b/>
      <sz val="12"/>
      <color indexed="8"/>
      <name val="Trebuchet MS"/>
      <family val="2"/>
    </font>
    <font>
      <sz val="12"/>
      <name val="Trebuchet MS"/>
      <family val="2"/>
    </font>
    <font>
      <sz val="12"/>
      <color rgb="FF000000"/>
      <name val="Trebuchet MS"/>
      <family val="2"/>
    </font>
    <font>
      <b/>
      <sz val="12"/>
      <color theme="1"/>
      <name val="Trebuchet MS"/>
      <family val="2"/>
    </font>
    <font>
      <sz val="20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0" fontId="29" fillId="0" borderId="0"/>
  </cellStyleXfs>
  <cellXfs count="409">
    <xf numFmtId="0" fontId="0" fillId="0" borderId="0" xfId="0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165" fontId="5" fillId="0" borderId="1" xfId="1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165" fontId="7" fillId="3" borderId="9" xfId="1" applyNumberFormat="1" applyFont="1" applyFill="1" applyBorder="1" applyAlignment="1">
      <alignment horizontal="center" vertical="center" wrapText="1"/>
    </xf>
    <xf numFmtId="165" fontId="7" fillId="3" borderId="8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right" vertical="top" wrapText="1"/>
    </xf>
    <xf numFmtId="165" fontId="4" fillId="0" borderId="3" xfId="1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1" applyNumberFormat="1" applyFont="1" applyFill="1" applyBorder="1" applyAlignment="1">
      <alignment horizontal="right" vertical="top" wrapText="1"/>
    </xf>
    <xf numFmtId="9" fontId="4" fillId="0" borderId="1" xfId="0" applyNumberFormat="1" applyFont="1" applyFill="1" applyBorder="1" applyAlignment="1">
      <alignment horizontal="right" vertical="top"/>
    </xf>
    <xf numFmtId="165" fontId="4" fillId="0" borderId="1" xfId="1" applyNumberFormat="1" applyFont="1" applyFill="1" applyBorder="1" applyAlignment="1">
      <alignment horizontal="right" vertical="top"/>
    </xf>
    <xf numFmtId="0" fontId="5" fillId="0" borderId="1" xfId="2" applyFont="1" applyFill="1" applyBorder="1" applyAlignment="1">
      <alignment horizontal="center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165" fontId="8" fillId="0" borderId="1" xfId="1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 wrapText="1"/>
    </xf>
    <xf numFmtId="165" fontId="5" fillId="0" borderId="4" xfId="1" applyNumberFormat="1" applyFont="1" applyFill="1" applyBorder="1" applyAlignment="1">
      <alignment horizontal="right" vertical="top" wrapText="1"/>
    </xf>
    <xf numFmtId="165" fontId="4" fillId="0" borderId="10" xfId="1" applyNumberFormat="1" applyFont="1" applyFill="1" applyBorder="1" applyAlignment="1">
      <alignment horizontal="right" vertical="top" wrapText="1"/>
    </xf>
    <xf numFmtId="165" fontId="4" fillId="0" borderId="4" xfId="1" applyNumberFormat="1" applyFont="1" applyFill="1" applyBorder="1" applyAlignment="1">
      <alignment horizontal="right" vertical="top" wrapText="1"/>
    </xf>
    <xf numFmtId="165" fontId="3" fillId="0" borderId="16" xfId="1" applyNumberFormat="1" applyFont="1" applyFill="1" applyBorder="1" applyAlignment="1">
      <alignment horizontal="right" vertical="top" wrapText="1"/>
    </xf>
    <xf numFmtId="165" fontId="3" fillId="0" borderId="11" xfId="1" applyNumberFormat="1" applyFont="1" applyFill="1" applyBorder="1" applyAlignment="1">
      <alignment horizontal="right" vertical="top" wrapText="1"/>
    </xf>
    <xf numFmtId="165" fontId="5" fillId="0" borderId="10" xfId="1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165" fontId="8" fillId="0" borderId="4" xfId="1" applyNumberFormat="1" applyFont="1" applyFill="1" applyBorder="1" applyAlignment="1">
      <alignment horizontal="right" vertical="top"/>
    </xf>
    <xf numFmtId="165" fontId="8" fillId="0" borderId="4" xfId="1" applyNumberFormat="1" applyFont="1" applyFill="1" applyBorder="1" applyAlignment="1">
      <alignment horizontal="right" vertical="top" wrapText="1"/>
    </xf>
    <xf numFmtId="165" fontId="4" fillId="0" borderId="11" xfId="1" applyNumberFormat="1" applyFont="1" applyFill="1" applyBorder="1" applyAlignment="1">
      <alignment horizontal="right" vertical="top" wrapText="1"/>
    </xf>
    <xf numFmtId="165" fontId="3" fillId="3" borderId="14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4" fillId="0" borderId="16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165" fontId="8" fillId="0" borderId="10" xfId="1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 wrapText="1"/>
    </xf>
    <xf numFmtId="165" fontId="8" fillId="0" borderId="10" xfId="1" applyNumberFormat="1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3" fontId="5" fillId="4" borderId="1" xfId="0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3" fontId="5" fillId="4" borderId="4" xfId="0" applyNumberFormat="1" applyFont="1" applyFill="1" applyBorder="1" applyAlignment="1">
      <alignment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/>
    </xf>
    <xf numFmtId="0" fontId="8" fillId="4" borderId="10" xfId="0" applyFont="1" applyFill="1" applyBorder="1" applyAlignment="1">
      <alignment horizontal="left" vertical="top" wrapText="1"/>
    </xf>
    <xf numFmtId="165" fontId="11" fillId="0" borderId="1" xfId="1" applyNumberFormat="1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5" fillId="0" borderId="30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14" fillId="0" borderId="29" xfId="0" applyFont="1" applyBorder="1" applyAlignment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4" fillId="0" borderId="43" xfId="0" applyFont="1" applyBorder="1" applyAlignment="1"/>
    <xf numFmtId="0" fontId="15" fillId="0" borderId="30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4" fillId="0" borderId="31" xfId="0" applyFont="1" applyBorder="1" applyAlignment="1"/>
    <xf numFmtId="0" fontId="1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vertical="top" wrapText="1"/>
    </xf>
    <xf numFmtId="166" fontId="18" fillId="0" borderId="5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right" vertical="top" wrapText="1"/>
    </xf>
    <xf numFmtId="9" fontId="18" fillId="0" borderId="5" xfId="3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horizontal="right" vertical="top" wrapText="1"/>
    </xf>
    <xf numFmtId="1" fontId="23" fillId="0" borderId="1" xfId="0" applyNumberFormat="1" applyFont="1" applyFill="1" applyBorder="1" applyAlignment="1">
      <alignment horizontal="right" vertical="top" wrapText="1"/>
    </xf>
    <xf numFmtId="165" fontId="21" fillId="0" borderId="1" xfId="1" applyNumberFormat="1" applyFont="1" applyFill="1" applyBorder="1" applyAlignment="1">
      <alignment horizontal="right" vertical="top" wrapText="1"/>
    </xf>
    <xf numFmtId="165" fontId="23" fillId="0" borderId="1" xfId="0" applyNumberFormat="1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horizontal="right" vertical="top"/>
    </xf>
    <xf numFmtId="0" fontId="21" fillId="0" borderId="1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right" vertical="top" wrapText="1"/>
    </xf>
    <xf numFmtId="3" fontId="21" fillId="0" borderId="4" xfId="0" applyNumberFormat="1" applyFont="1" applyFill="1" applyBorder="1" applyAlignment="1">
      <alignment vertical="top" wrapText="1"/>
    </xf>
    <xf numFmtId="3" fontId="21" fillId="0" borderId="1" xfId="0" applyNumberFormat="1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right" vertical="top" wrapText="1"/>
    </xf>
    <xf numFmtId="0" fontId="25" fillId="0" borderId="1" xfId="0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right" vertical="top" wrapText="1"/>
    </xf>
    <xf numFmtId="165" fontId="21" fillId="0" borderId="4" xfId="1" applyNumberFormat="1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right" vertical="top"/>
    </xf>
    <xf numFmtId="9" fontId="21" fillId="0" borderId="1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right" vertical="top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15" fontId="19" fillId="0" borderId="30" xfId="0" applyNumberFormat="1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21" fillId="0" borderId="30" xfId="0" applyFont="1" applyBorder="1" applyAlignment="1">
      <alignment horizontal="left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65" fontId="5" fillId="6" borderId="4" xfId="1" applyNumberFormat="1" applyFont="1" applyFill="1" applyBorder="1" applyAlignment="1">
      <alignment horizontal="right" vertical="top" wrapText="1"/>
    </xf>
    <xf numFmtId="165" fontId="5" fillId="6" borderId="1" xfId="1" applyNumberFormat="1" applyFont="1" applyFill="1" applyBorder="1" applyAlignment="1">
      <alignment horizontal="right" vertical="top" wrapText="1"/>
    </xf>
    <xf numFmtId="165" fontId="4" fillId="6" borderId="1" xfId="1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9" fontId="21" fillId="0" borderId="0" xfId="3" applyFont="1" applyAlignment="1">
      <alignment vertical="top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22" fillId="6" borderId="33" xfId="0" applyFont="1" applyFill="1" applyBorder="1" applyAlignment="1">
      <alignment horizontal="center" vertical="center" wrapText="1"/>
    </xf>
    <xf numFmtId="0" fontId="22" fillId="6" borderId="48" xfId="0" applyFont="1" applyFill="1" applyBorder="1" applyAlignment="1">
      <alignment horizontal="center" vertical="center" wrapText="1"/>
    </xf>
    <xf numFmtId="9" fontId="18" fillId="0" borderId="1" xfId="3" applyFont="1" applyFill="1" applyBorder="1" applyAlignment="1">
      <alignment horizontal="right" vertical="top" wrapText="1"/>
    </xf>
    <xf numFmtId="0" fontId="20" fillId="0" borderId="1" xfId="0" applyNumberFormat="1" applyFont="1" applyFill="1" applyBorder="1" applyAlignment="1">
      <alignment vertical="center" wrapText="1"/>
    </xf>
    <xf numFmtId="0" fontId="18" fillId="0" borderId="5" xfId="0" applyNumberFormat="1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0" borderId="4" xfId="0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5" fontId="19" fillId="0" borderId="43" xfId="0" applyNumberFormat="1" applyFont="1" applyBorder="1" applyAlignment="1">
      <alignment horizontal="left"/>
    </xf>
    <xf numFmtId="0" fontId="22" fillId="7" borderId="4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5" fillId="0" borderId="5" xfId="0" applyNumberFormat="1" applyFont="1" applyFill="1" applyBorder="1" applyAlignment="1">
      <alignment horizontal="right" vertical="top" wrapText="1"/>
    </xf>
    <xf numFmtId="0" fontId="35" fillId="0" borderId="1" xfId="0" applyNumberFormat="1" applyFont="1" applyFill="1" applyBorder="1" applyAlignment="1">
      <alignment horizontal="right" vertical="top" wrapText="1"/>
    </xf>
    <xf numFmtId="0" fontId="35" fillId="0" borderId="1" xfId="0" applyNumberFormat="1" applyFont="1" applyFill="1" applyBorder="1" applyAlignment="1">
      <alignment horizontal="left" vertical="top" wrapText="1"/>
    </xf>
    <xf numFmtId="0" fontId="32" fillId="0" borderId="1" xfId="0" applyNumberFormat="1" applyFont="1" applyFill="1" applyBorder="1" applyAlignment="1">
      <alignment horizontal="left" vertical="top" wrapText="1"/>
    </xf>
    <xf numFmtId="0" fontId="32" fillId="0" borderId="1" xfId="1" applyNumberFormat="1" applyFont="1" applyFill="1" applyBorder="1" applyAlignment="1">
      <alignment horizontal="right" vertical="top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5" fillId="0" borderId="1" xfId="2" applyNumberFormat="1" applyFont="1" applyFill="1" applyBorder="1" applyAlignment="1">
      <alignment horizontal="left" vertical="top" wrapText="1"/>
    </xf>
    <xf numFmtId="0" fontId="32" fillId="0" borderId="1" xfId="0" applyNumberFormat="1" applyFont="1" applyFill="1" applyBorder="1" applyAlignment="1">
      <alignment horizontal="right" vertical="top" wrapText="1"/>
    </xf>
    <xf numFmtId="0" fontId="32" fillId="0" borderId="10" xfId="0" applyNumberFormat="1" applyFont="1" applyFill="1" applyBorder="1" applyAlignment="1">
      <alignment horizontal="left" vertical="top" wrapText="1"/>
    </xf>
    <xf numFmtId="0" fontId="32" fillId="0" borderId="10" xfId="0" applyNumberFormat="1" applyFont="1" applyFill="1" applyBorder="1" applyAlignment="1">
      <alignment horizontal="right" vertical="top" wrapText="1"/>
    </xf>
    <xf numFmtId="0" fontId="35" fillId="0" borderId="4" xfId="0" applyNumberFormat="1" applyFont="1" applyFill="1" applyBorder="1" applyAlignment="1">
      <alignment vertical="top" wrapText="1"/>
    </xf>
    <xf numFmtId="0" fontId="32" fillId="0" borderId="4" xfId="0" applyNumberFormat="1" applyFont="1" applyFill="1" applyBorder="1" applyAlignment="1">
      <alignment horizontal="left" vertical="top" wrapText="1"/>
    </xf>
    <xf numFmtId="0" fontId="32" fillId="0" borderId="4" xfId="0" applyNumberFormat="1" applyFont="1" applyFill="1" applyBorder="1" applyAlignment="1">
      <alignment vertical="top" wrapText="1"/>
    </xf>
    <xf numFmtId="0" fontId="35" fillId="0" borderId="1" xfId="0" applyNumberFormat="1" applyFont="1" applyFill="1" applyBorder="1" applyAlignment="1">
      <alignment vertical="top" wrapText="1"/>
    </xf>
    <xf numFmtId="0" fontId="32" fillId="0" borderId="1" xfId="0" applyNumberFormat="1" applyFont="1" applyFill="1" applyBorder="1" applyAlignment="1">
      <alignment vertical="top" wrapText="1"/>
    </xf>
    <xf numFmtId="0" fontId="36" fillId="0" borderId="1" xfId="0" applyNumberFormat="1" applyFont="1" applyFill="1" applyBorder="1" applyAlignment="1">
      <alignment horizontal="left" vertical="top" wrapText="1"/>
    </xf>
    <xf numFmtId="0" fontId="36" fillId="0" borderId="1" xfId="0" applyNumberFormat="1" applyFont="1" applyFill="1" applyBorder="1" applyAlignment="1">
      <alignment horizontal="right" vertical="top" wrapText="1"/>
    </xf>
    <xf numFmtId="0" fontId="36" fillId="0" borderId="10" xfId="0" applyNumberFormat="1" applyFont="1" applyFill="1" applyBorder="1" applyAlignment="1">
      <alignment horizontal="left" vertical="top" wrapText="1"/>
    </xf>
    <xf numFmtId="0" fontId="36" fillId="0" borderId="10" xfId="0" applyNumberFormat="1" applyFont="1" applyFill="1" applyBorder="1" applyAlignment="1">
      <alignment horizontal="right" vertical="top" wrapText="1"/>
    </xf>
    <xf numFmtId="0" fontId="13" fillId="0" borderId="4" xfId="0" applyNumberFormat="1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>
      <alignment horizontal="righ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right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right" vertical="top" wrapText="1"/>
    </xf>
    <xf numFmtId="0" fontId="32" fillId="0" borderId="4" xfId="1" applyNumberFormat="1" applyFont="1" applyFill="1" applyBorder="1" applyAlignment="1">
      <alignment horizontal="right" vertical="top" wrapText="1"/>
    </xf>
    <xf numFmtId="0" fontId="35" fillId="0" borderId="5" xfId="0" applyNumberFormat="1" applyFont="1" applyFill="1" applyBorder="1" applyAlignment="1">
      <alignment horizontal="left" vertical="top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2" fillId="0" borderId="44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vertical="top" wrapText="1"/>
    </xf>
    <xf numFmtId="0" fontId="18" fillId="0" borderId="1" xfId="0" applyNumberFormat="1" applyFont="1" applyFill="1" applyBorder="1" applyAlignment="1">
      <alignment vertical="top" wrapText="1"/>
    </xf>
    <xf numFmtId="165" fontId="38" fillId="0" borderId="1" xfId="1" applyNumberFormat="1" applyFont="1" applyFill="1" applyBorder="1" applyAlignment="1">
      <alignment horizontal="center" vertical="center" wrapText="1"/>
    </xf>
    <xf numFmtId="166" fontId="38" fillId="0" borderId="5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center" vertical="center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34" fillId="0" borderId="2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34" fillId="0" borderId="5" xfId="0" applyNumberFormat="1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left" vertical="center" wrapText="1"/>
    </xf>
    <xf numFmtId="0" fontId="32" fillId="0" borderId="5" xfId="0" applyNumberFormat="1" applyFont="1" applyFill="1" applyBorder="1" applyAlignment="1">
      <alignment horizontal="left" vertical="center" wrapText="1"/>
    </xf>
    <xf numFmtId="0" fontId="32" fillId="0" borderId="28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4" fillId="2" borderId="31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34" fillId="0" borderId="47" xfId="0" applyNumberFormat="1" applyFont="1" applyFill="1" applyBorder="1" applyAlignment="1">
      <alignment horizontal="center" vertical="center" wrapText="1"/>
    </xf>
    <xf numFmtId="0" fontId="34" fillId="0" borderId="32" xfId="0" applyNumberFormat="1" applyFont="1" applyFill="1" applyBorder="1" applyAlignment="1">
      <alignment horizontal="center" vertical="center" wrapText="1"/>
    </xf>
    <xf numFmtId="0" fontId="34" fillId="0" borderId="27" xfId="0" applyNumberFormat="1" applyFont="1" applyFill="1" applyBorder="1" applyAlignment="1">
      <alignment horizontal="center" vertical="center" wrapText="1"/>
    </xf>
    <xf numFmtId="0" fontId="37" fillId="0" borderId="28" xfId="0" applyNumberFormat="1" applyFont="1" applyFill="1" applyBorder="1" applyAlignment="1">
      <alignment horizontal="center" vertical="center" wrapText="1"/>
    </xf>
    <xf numFmtId="0" fontId="37" fillId="0" borderId="6" xfId="0" applyNumberFormat="1" applyFont="1" applyFill="1" applyBorder="1" applyAlignment="1">
      <alignment horizontal="center" vertical="center" wrapText="1"/>
    </xf>
    <xf numFmtId="0" fontId="37" fillId="0" borderId="5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top" wrapText="1"/>
    </xf>
    <xf numFmtId="0" fontId="20" fillId="0" borderId="6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left" vertical="center" wrapText="1"/>
    </xf>
    <xf numFmtId="0" fontId="24" fillId="0" borderId="6" xfId="0" applyNumberFormat="1" applyFont="1" applyFill="1" applyBorder="1" applyAlignment="1">
      <alignment horizontal="left" vertical="center" wrapText="1"/>
    </xf>
    <xf numFmtId="0" fontId="24" fillId="0" borderId="5" xfId="0" applyNumberFormat="1" applyFont="1" applyFill="1" applyBorder="1" applyAlignment="1">
      <alignment horizontal="left" vertical="center" wrapText="1"/>
    </xf>
    <xf numFmtId="0" fontId="19" fillId="0" borderId="28" xfId="0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left" vertical="center" wrapText="1"/>
    </xf>
    <xf numFmtId="0" fontId="19" fillId="0" borderId="5" xfId="0" applyNumberFormat="1" applyFont="1" applyFill="1" applyBorder="1" applyAlignment="1">
      <alignment horizontal="left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left" vertical="center" wrapText="1"/>
    </xf>
    <xf numFmtId="0" fontId="20" fillId="0" borderId="6" xfId="0" applyNumberFormat="1" applyFont="1" applyFill="1" applyBorder="1" applyAlignment="1">
      <alignment horizontal="left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top" wrapText="1"/>
    </xf>
    <xf numFmtId="0" fontId="20" fillId="0" borderId="5" xfId="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>
      <alignment horizontal="left" vertical="center" wrapText="1"/>
    </xf>
    <xf numFmtId="0" fontId="22" fillId="0" borderId="5" xfId="0" applyNumberFormat="1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0" fontId="22" fillId="0" borderId="28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6" xfId="0" applyNumberFormat="1" applyFont="1" applyFill="1" applyBorder="1" applyAlignment="1">
      <alignment horizontal="left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30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30" fillId="6" borderId="37" xfId="0" applyFont="1" applyFill="1" applyBorder="1" applyAlignment="1">
      <alignment horizontal="center" vertical="center" wrapText="1"/>
    </xf>
    <xf numFmtId="0" fontId="30" fillId="6" borderId="34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30" fillId="6" borderId="45" xfId="0" applyFont="1" applyFill="1" applyBorder="1" applyAlignment="1">
      <alignment horizontal="center" vertical="center" wrapText="1"/>
    </xf>
    <xf numFmtId="0" fontId="30" fillId="6" borderId="43" xfId="0" applyFont="1" applyFill="1" applyBorder="1" applyAlignment="1">
      <alignment horizontal="center" vertical="center" wrapText="1"/>
    </xf>
    <xf numFmtId="0" fontId="30" fillId="6" borderId="46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3" borderId="7" xfId="1" applyNumberFormat="1" applyFont="1" applyFill="1" applyBorder="1" applyAlignment="1">
      <alignment horizontal="center" vertical="center" wrapText="1"/>
    </xf>
    <xf numFmtId="0" fontId="7" fillId="3" borderId="19" xfId="1" applyNumberFormat="1" applyFont="1" applyFill="1" applyBorder="1" applyAlignment="1">
      <alignment horizontal="center" vertical="center" wrapText="1"/>
    </xf>
    <xf numFmtId="0" fontId="7" fillId="3" borderId="17" xfId="1" applyNumberFormat="1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65" fontId="7" fillId="3" borderId="3" xfId="1" applyNumberFormat="1" applyFont="1" applyFill="1" applyBorder="1" applyAlignment="1">
      <alignment horizontal="center" vertical="center" wrapText="1"/>
    </xf>
    <xf numFmtId="165" fontId="3" fillId="3" borderId="23" xfId="1" applyNumberFormat="1" applyFont="1" applyFill="1" applyBorder="1" applyAlignment="1">
      <alignment horizontal="center" vertical="center" wrapText="1"/>
    </xf>
    <xf numFmtId="165" fontId="7" fillId="3" borderId="23" xfId="1" applyNumberFormat="1" applyFont="1" applyFill="1" applyBorder="1" applyAlignment="1">
      <alignment horizontal="center" vertical="center" wrapText="1"/>
    </xf>
    <xf numFmtId="165" fontId="7" fillId="3" borderId="20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232733</xdr:colOff>
      <xdr:row>1</xdr:row>
      <xdr:rowOff>47625</xdr:rowOff>
    </xdr:from>
    <xdr:to>
      <xdr:col>7</xdr:col>
      <xdr:colOff>1309414</xdr:colOff>
      <xdr:row>5</xdr:row>
      <xdr:rowOff>103853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05233" y="222250"/>
          <a:ext cx="1076681" cy="1373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349250</xdr:colOff>
      <xdr:row>0</xdr:row>
      <xdr:rowOff>127000</xdr:rowOff>
    </xdr:from>
    <xdr:to>
      <xdr:col>20</xdr:col>
      <xdr:colOff>124181</xdr:colOff>
      <xdr:row>3</xdr:row>
      <xdr:rowOff>217246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13000" y="127000"/>
          <a:ext cx="1076681" cy="1201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95250</xdr:rowOff>
    </xdr:from>
    <xdr:to>
      <xdr:col>6</xdr:col>
      <xdr:colOff>1076681</xdr:colOff>
      <xdr:row>3</xdr:row>
      <xdr:rowOff>217246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52658" y="95250"/>
          <a:ext cx="1076681" cy="1399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55" zoomScaleNormal="55" zoomScaleSheetLayoutView="25" zoomScalePageLayoutView="40" workbookViewId="0">
      <selection activeCell="C16" sqref="C16:C20"/>
    </sheetView>
  </sheetViews>
  <sheetFormatPr baseColWidth="10" defaultColWidth="11.42578125" defaultRowHeight="13.5" x14ac:dyDescent="0.25"/>
  <cols>
    <col min="1" max="1" width="16.140625" style="2" customWidth="1"/>
    <col min="2" max="2" width="22.42578125" style="2" customWidth="1"/>
    <col min="3" max="3" width="36.42578125" style="19" customWidth="1"/>
    <col min="4" max="4" width="63.42578125" style="19" customWidth="1"/>
    <col min="5" max="5" width="47.7109375" style="19" customWidth="1"/>
    <col min="6" max="6" width="63.140625" style="1" customWidth="1"/>
    <col min="7" max="7" width="28" style="1" customWidth="1"/>
    <col min="8" max="8" width="36.5703125" style="2" customWidth="1"/>
    <col min="9" max="16384" width="11.42578125" style="2"/>
  </cols>
  <sheetData>
    <row r="1" spans="1:8" x14ac:dyDescent="0.25">
      <c r="C1" s="2"/>
      <c r="D1" s="2"/>
      <c r="E1" s="2"/>
      <c r="F1" s="2"/>
      <c r="G1" s="2"/>
    </row>
    <row r="2" spans="1:8" ht="29.25" customHeight="1" thickBot="1" x14ac:dyDescent="0.3">
      <c r="A2" s="241" t="s">
        <v>382</v>
      </c>
      <c r="B2" s="242"/>
      <c r="C2" s="242"/>
      <c r="D2" s="242"/>
      <c r="E2" s="242"/>
      <c r="F2" s="242"/>
      <c r="G2" s="242"/>
    </row>
    <row r="3" spans="1:8" ht="29.25" customHeight="1" thickBot="1" x14ac:dyDescent="0.35">
      <c r="A3" s="103" t="s">
        <v>384</v>
      </c>
      <c r="B3" s="104"/>
      <c r="C3" s="104"/>
      <c r="D3" s="105" t="s">
        <v>460</v>
      </c>
      <c r="E3" s="106" t="s">
        <v>383</v>
      </c>
      <c r="F3" s="112"/>
      <c r="G3" s="113"/>
    </row>
    <row r="4" spans="1:8" ht="29.25" customHeight="1" thickBot="1" x14ac:dyDescent="0.35">
      <c r="A4" s="245" t="s">
        <v>385</v>
      </c>
      <c r="B4" s="246"/>
      <c r="C4" s="246"/>
      <c r="D4" s="107" t="s">
        <v>390</v>
      </c>
      <c r="E4" s="111"/>
      <c r="F4" s="107" t="s">
        <v>386</v>
      </c>
      <c r="G4" s="114"/>
    </row>
    <row r="5" spans="1:8" ht="18" x14ac:dyDescent="0.35">
      <c r="A5" s="102"/>
      <c r="C5" s="2"/>
    </row>
    <row r="6" spans="1:8" ht="24.75" customHeight="1" thickBot="1" x14ac:dyDescent="0.3">
      <c r="A6" s="262" t="s">
        <v>381</v>
      </c>
      <c r="B6" s="262"/>
      <c r="C6" s="262"/>
      <c r="D6" s="262"/>
      <c r="E6" s="262"/>
      <c r="F6" s="187"/>
      <c r="G6" s="187"/>
      <c r="H6" s="188"/>
    </row>
    <row r="7" spans="1:8" s="108" customFormat="1" ht="13.5" customHeight="1" thickBot="1" x14ac:dyDescent="0.3">
      <c r="A7" s="259" t="s">
        <v>380</v>
      </c>
      <c r="B7" s="260"/>
      <c r="C7" s="260"/>
      <c r="D7" s="260"/>
      <c r="E7" s="260"/>
      <c r="F7" s="260"/>
      <c r="G7" s="260"/>
      <c r="H7" s="261"/>
    </row>
    <row r="8" spans="1:8" s="109" customFormat="1" ht="13.5" customHeight="1" thickBot="1" x14ac:dyDescent="0.3">
      <c r="A8" s="251" t="s">
        <v>117</v>
      </c>
      <c r="B8" s="250" t="s">
        <v>118</v>
      </c>
      <c r="C8" s="239" t="s">
        <v>119</v>
      </c>
      <c r="D8" s="243" t="s">
        <v>124</v>
      </c>
      <c r="E8" s="244"/>
      <c r="F8" s="244"/>
      <c r="G8" s="244"/>
      <c r="H8" s="244"/>
    </row>
    <row r="9" spans="1:8" s="109" customFormat="1" ht="18.75" thickBot="1" x14ac:dyDescent="0.3">
      <c r="A9" s="252"/>
      <c r="B9" s="240"/>
      <c r="C9" s="240"/>
      <c r="D9" s="189" t="s">
        <v>121</v>
      </c>
      <c r="E9" s="190" t="s">
        <v>122</v>
      </c>
      <c r="F9" s="190" t="s">
        <v>378</v>
      </c>
      <c r="G9" s="191" t="s">
        <v>379</v>
      </c>
      <c r="H9" s="190" t="s">
        <v>391</v>
      </c>
    </row>
    <row r="10" spans="1:8" s="29" customFormat="1" ht="56.25" customHeight="1" x14ac:dyDescent="0.25">
      <c r="A10" s="263"/>
      <c r="B10" s="220" t="s">
        <v>261</v>
      </c>
      <c r="C10" s="255" t="s">
        <v>62</v>
      </c>
      <c r="D10" s="219" t="s">
        <v>107</v>
      </c>
      <c r="E10" s="219" t="s">
        <v>111</v>
      </c>
      <c r="F10" s="192"/>
      <c r="G10" s="192"/>
      <c r="H10" s="192"/>
    </row>
    <row r="11" spans="1:8" s="29" customFormat="1" ht="56.25" customHeight="1" x14ac:dyDescent="0.25">
      <c r="A11" s="264"/>
      <c r="B11" s="247" t="s">
        <v>261</v>
      </c>
      <c r="C11" s="237"/>
      <c r="D11" s="194" t="s">
        <v>114</v>
      </c>
      <c r="E11" s="194" t="s">
        <v>112</v>
      </c>
      <c r="F11" s="193"/>
      <c r="G11" s="193"/>
      <c r="H11" s="193"/>
    </row>
    <row r="12" spans="1:8" s="29" customFormat="1" ht="56.25" customHeight="1" x14ac:dyDescent="0.25">
      <c r="A12" s="264"/>
      <c r="B12" s="248"/>
      <c r="C12" s="238"/>
      <c r="D12" s="194" t="s">
        <v>69</v>
      </c>
      <c r="E12" s="194" t="s">
        <v>70</v>
      </c>
      <c r="F12" s="193"/>
      <c r="G12" s="193"/>
      <c r="H12" s="193"/>
    </row>
    <row r="13" spans="1:8" s="29" customFormat="1" ht="56.25" customHeight="1" x14ac:dyDescent="0.25">
      <c r="A13" s="264"/>
      <c r="B13" s="248"/>
      <c r="C13" s="256" t="s">
        <v>105</v>
      </c>
      <c r="D13" s="195" t="s">
        <v>263</v>
      </c>
      <c r="E13" s="195" t="s">
        <v>50</v>
      </c>
      <c r="F13" s="196"/>
      <c r="G13" s="193"/>
      <c r="H13" s="193"/>
    </row>
    <row r="14" spans="1:8" s="29" customFormat="1" ht="56.25" customHeight="1" x14ac:dyDescent="0.25">
      <c r="A14" s="264"/>
      <c r="B14" s="248"/>
      <c r="C14" s="256"/>
      <c r="D14" s="195" t="s">
        <v>264</v>
      </c>
      <c r="E14" s="195" t="s">
        <v>87</v>
      </c>
      <c r="F14" s="196"/>
      <c r="G14" s="193"/>
      <c r="H14" s="193"/>
    </row>
    <row r="15" spans="1:8" s="29" customFormat="1" ht="56.25" customHeight="1" x14ac:dyDescent="0.25">
      <c r="A15" s="264"/>
      <c r="B15" s="249"/>
      <c r="C15" s="197" t="s">
        <v>175</v>
      </c>
      <c r="D15" s="195" t="s">
        <v>265</v>
      </c>
      <c r="E15" s="195" t="s">
        <v>89</v>
      </c>
      <c r="F15" s="196"/>
      <c r="G15" s="193"/>
      <c r="H15" s="193"/>
    </row>
    <row r="16" spans="1:8" s="29" customFormat="1" ht="56.25" customHeight="1" x14ac:dyDescent="0.25">
      <c r="A16" s="264"/>
      <c r="B16" s="247" t="s">
        <v>68</v>
      </c>
      <c r="C16" s="236" t="s">
        <v>133</v>
      </c>
      <c r="D16" s="194" t="s">
        <v>266</v>
      </c>
      <c r="E16" s="194" t="s">
        <v>113</v>
      </c>
      <c r="F16" s="193"/>
      <c r="G16" s="193"/>
      <c r="H16" s="193"/>
    </row>
    <row r="17" spans="1:8" s="29" customFormat="1" ht="56.25" customHeight="1" x14ac:dyDescent="0.25">
      <c r="A17" s="264"/>
      <c r="B17" s="248"/>
      <c r="C17" s="237"/>
      <c r="D17" s="194" t="s">
        <v>267</v>
      </c>
      <c r="E17" s="194" t="s">
        <v>73</v>
      </c>
      <c r="F17" s="193"/>
      <c r="G17" s="193"/>
      <c r="H17" s="193"/>
    </row>
    <row r="18" spans="1:8" s="29" customFormat="1" ht="56.25" customHeight="1" x14ac:dyDescent="0.25">
      <c r="A18" s="264"/>
      <c r="B18" s="248"/>
      <c r="C18" s="237"/>
      <c r="D18" s="194" t="s">
        <v>268</v>
      </c>
      <c r="E18" s="194" t="s">
        <v>115</v>
      </c>
      <c r="F18" s="193"/>
      <c r="G18" s="193"/>
      <c r="H18" s="193"/>
    </row>
    <row r="19" spans="1:8" s="29" customFormat="1" ht="56.25" customHeight="1" x14ac:dyDescent="0.25">
      <c r="A19" s="264"/>
      <c r="B19" s="248"/>
      <c r="C19" s="237"/>
      <c r="D19" s="194" t="s">
        <v>74</v>
      </c>
      <c r="E19" s="198" t="s">
        <v>116</v>
      </c>
      <c r="F19" s="193"/>
      <c r="G19" s="193"/>
      <c r="H19" s="193"/>
    </row>
    <row r="20" spans="1:8" s="29" customFormat="1" ht="56.25" customHeight="1" x14ac:dyDescent="0.25">
      <c r="A20" s="264"/>
      <c r="B20" s="248"/>
      <c r="C20" s="238"/>
      <c r="D20" s="194" t="s">
        <v>269</v>
      </c>
      <c r="E20" s="194" t="s">
        <v>184</v>
      </c>
      <c r="F20" s="193"/>
      <c r="G20" s="193"/>
      <c r="H20" s="193"/>
    </row>
    <row r="21" spans="1:8" s="29" customFormat="1" ht="56.25" customHeight="1" x14ac:dyDescent="0.25">
      <c r="A21" s="264"/>
      <c r="B21" s="248"/>
      <c r="C21" s="236" t="s">
        <v>134</v>
      </c>
      <c r="D21" s="195" t="s">
        <v>270</v>
      </c>
      <c r="E21" s="195" t="s">
        <v>156</v>
      </c>
      <c r="F21" s="196"/>
      <c r="G21" s="193"/>
      <c r="H21" s="193"/>
    </row>
    <row r="22" spans="1:8" s="29" customFormat="1" ht="56.25" customHeight="1" x14ac:dyDescent="0.25">
      <c r="A22" s="264"/>
      <c r="B22" s="248"/>
      <c r="C22" s="237"/>
      <c r="D22" s="195" t="s">
        <v>271</v>
      </c>
      <c r="E22" s="195" t="s">
        <v>158</v>
      </c>
      <c r="F22" s="199"/>
      <c r="G22" s="193"/>
      <c r="H22" s="193"/>
    </row>
    <row r="23" spans="1:8" s="29" customFormat="1" ht="56.25" customHeight="1" x14ac:dyDescent="0.25">
      <c r="A23" s="264"/>
      <c r="B23" s="248"/>
      <c r="C23" s="237"/>
      <c r="D23" s="195" t="s">
        <v>272</v>
      </c>
      <c r="E23" s="195" t="s">
        <v>1</v>
      </c>
      <c r="F23" s="196"/>
      <c r="G23" s="193"/>
      <c r="H23" s="193"/>
    </row>
    <row r="24" spans="1:8" s="29" customFormat="1" ht="56.25" customHeight="1" x14ac:dyDescent="0.25">
      <c r="A24" s="264"/>
      <c r="B24" s="248"/>
      <c r="C24" s="237"/>
      <c r="D24" s="195" t="s">
        <v>273</v>
      </c>
      <c r="E24" s="195" t="s">
        <v>3</v>
      </c>
      <c r="F24" s="196"/>
      <c r="G24" s="193"/>
      <c r="H24" s="193"/>
    </row>
    <row r="25" spans="1:8" s="29" customFormat="1" ht="56.25" customHeight="1" x14ac:dyDescent="0.25">
      <c r="A25" s="264"/>
      <c r="B25" s="248"/>
      <c r="C25" s="237"/>
      <c r="D25" s="195" t="s">
        <v>274</v>
      </c>
      <c r="E25" s="195" t="s">
        <v>387</v>
      </c>
      <c r="F25" s="196"/>
      <c r="G25" s="193"/>
      <c r="H25" s="193"/>
    </row>
    <row r="26" spans="1:8" s="29" customFormat="1" ht="56.25" customHeight="1" x14ac:dyDescent="0.25">
      <c r="A26" s="264"/>
      <c r="B26" s="248"/>
      <c r="C26" s="237"/>
      <c r="D26" s="195" t="s">
        <v>275</v>
      </c>
      <c r="E26" s="195" t="s">
        <v>7</v>
      </c>
      <c r="F26" s="196"/>
      <c r="G26" s="193"/>
      <c r="H26" s="193"/>
    </row>
    <row r="27" spans="1:8" s="29" customFormat="1" ht="56.25" customHeight="1" x14ac:dyDescent="0.25">
      <c r="A27" s="264"/>
      <c r="B27" s="248"/>
      <c r="C27" s="237"/>
      <c r="D27" s="195" t="s">
        <v>276</v>
      </c>
      <c r="E27" s="195" t="s">
        <v>289</v>
      </c>
      <c r="F27" s="196"/>
      <c r="G27" s="193"/>
      <c r="H27" s="193"/>
    </row>
    <row r="28" spans="1:8" s="29" customFormat="1" ht="56.25" customHeight="1" x14ac:dyDescent="0.25">
      <c r="A28" s="264"/>
      <c r="B28" s="248"/>
      <c r="C28" s="237"/>
      <c r="D28" s="195" t="s">
        <v>277</v>
      </c>
      <c r="E28" s="195" t="s">
        <v>288</v>
      </c>
      <c r="F28" s="196"/>
      <c r="G28" s="193"/>
      <c r="H28" s="193"/>
    </row>
    <row r="29" spans="1:8" s="29" customFormat="1" ht="56.25" customHeight="1" x14ac:dyDescent="0.25">
      <c r="A29" s="264"/>
      <c r="B29" s="248"/>
      <c r="C29" s="237"/>
      <c r="D29" s="195" t="s">
        <v>278</v>
      </c>
      <c r="E29" s="195" t="s">
        <v>287</v>
      </c>
      <c r="F29" s="196"/>
      <c r="G29" s="193"/>
      <c r="H29" s="193"/>
    </row>
    <row r="30" spans="1:8" s="29" customFormat="1" ht="56.25" customHeight="1" x14ac:dyDescent="0.25">
      <c r="A30" s="264"/>
      <c r="B30" s="248"/>
      <c r="C30" s="237"/>
      <c r="D30" s="195" t="s">
        <v>279</v>
      </c>
      <c r="E30" s="195" t="s">
        <v>388</v>
      </c>
      <c r="F30" s="196"/>
      <c r="G30" s="193"/>
      <c r="H30" s="193"/>
    </row>
    <row r="31" spans="1:8" s="29" customFormat="1" ht="56.25" customHeight="1" x14ac:dyDescent="0.25">
      <c r="A31" s="264"/>
      <c r="B31" s="248"/>
      <c r="C31" s="237"/>
      <c r="D31" s="195" t="s">
        <v>280</v>
      </c>
      <c r="E31" s="195" t="s">
        <v>286</v>
      </c>
      <c r="F31" s="196"/>
      <c r="G31" s="193"/>
      <c r="H31" s="193"/>
    </row>
    <row r="32" spans="1:8" s="29" customFormat="1" ht="56.25" customHeight="1" x14ac:dyDescent="0.25">
      <c r="A32" s="264"/>
      <c r="B32" s="248"/>
      <c r="C32" s="237"/>
      <c r="D32" s="195" t="s">
        <v>31</v>
      </c>
      <c r="E32" s="195" t="s">
        <v>285</v>
      </c>
      <c r="F32" s="196"/>
      <c r="G32" s="193"/>
      <c r="H32" s="193"/>
    </row>
    <row r="33" spans="1:8" s="29" customFormat="1" ht="56.25" customHeight="1" x14ac:dyDescent="0.25">
      <c r="A33" s="264"/>
      <c r="B33" s="248"/>
      <c r="C33" s="237"/>
      <c r="D33" s="195" t="s">
        <v>14</v>
      </c>
      <c r="E33" s="195" t="s">
        <v>284</v>
      </c>
      <c r="F33" s="196"/>
      <c r="G33" s="193"/>
      <c r="H33" s="193"/>
    </row>
    <row r="34" spans="1:8" s="29" customFormat="1" ht="56.25" customHeight="1" x14ac:dyDescent="0.25">
      <c r="A34" s="264"/>
      <c r="B34" s="248"/>
      <c r="C34" s="237"/>
      <c r="D34" s="195" t="s">
        <v>16</v>
      </c>
      <c r="E34" s="195" t="s">
        <v>283</v>
      </c>
      <c r="F34" s="196"/>
      <c r="G34" s="193"/>
      <c r="H34" s="193"/>
    </row>
    <row r="35" spans="1:8" s="29" customFormat="1" ht="56.25" customHeight="1" x14ac:dyDescent="0.25">
      <c r="A35" s="264"/>
      <c r="B35" s="248"/>
      <c r="C35" s="237"/>
      <c r="D35" s="195" t="s">
        <v>281</v>
      </c>
      <c r="E35" s="195" t="s">
        <v>282</v>
      </c>
      <c r="F35" s="196"/>
      <c r="G35" s="193"/>
      <c r="H35" s="193"/>
    </row>
    <row r="36" spans="1:8" s="29" customFormat="1" ht="56.25" customHeight="1" x14ac:dyDescent="0.25">
      <c r="A36" s="264"/>
      <c r="B36" s="248"/>
      <c r="C36" s="237"/>
      <c r="D36" s="195" t="s">
        <v>256</v>
      </c>
      <c r="E36" s="195" t="s">
        <v>13</v>
      </c>
      <c r="F36" s="196"/>
      <c r="G36" s="193"/>
      <c r="H36" s="193"/>
    </row>
    <row r="37" spans="1:8" s="29" customFormat="1" ht="56.25" customHeight="1" x14ac:dyDescent="0.25">
      <c r="A37" s="264"/>
      <c r="B37" s="248"/>
      <c r="C37" s="237"/>
      <c r="D37" s="195" t="s">
        <v>19</v>
      </c>
      <c r="E37" s="195" t="s">
        <v>20</v>
      </c>
      <c r="F37" s="196"/>
      <c r="G37" s="193"/>
      <c r="H37" s="193"/>
    </row>
    <row r="38" spans="1:8" s="29" customFormat="1" ht="56.25" customHeight="1" x14ac:dyDescent="0.25">
      <c r="A38" s="264"/>
      <c r="B38" s="248"/>
      <c r="C38" s="237"/>
      <c r="D38" s="195" t="s">
        <v>21</v>
      </c>
      <c r="E38" s="195" t="s">
        <v>22</v>
      </c>
      <c r="F38" s="196"/>
      <c r="G38" s="193"/>
      <c r="H38" s="193"/>
    </row>
    <row r="39" spans="1:8" s="29" customFormat="1" ht="56.25" customHeight="1" x14ac:dyDescent="0.25">
      <c r="A39" s="264"/>
      <c r="B39" s="248"/>
      <c r="C39" s="237"/>
      <c r="D39" s="195" t="s">
        <v>23</v>
      </c>
      <c r="E39" s="195" t="s">
        <v>24</v>
      </c>
      <c r="F39" s="196"/>
      <c r="G39" s="193"/>
      <c r="H39" s="193"/>
    </row>
    <row r="40" spans="1:8" s="29" customFormat="1" ht="56.25" customHeight="1" x14ac:dyDescent="0.25">
      <c r="A40" s="264"/>
      <c r="B40" s="248"/>
      <c r="C40" s="237"/>
      <c r="D40" s="195" t="s">
        <v>25</v>
      </c>
      <c r="E40" s="195" t="s">
        <v>26</v>
      </c>
      <c r="F40" s="196"/>
      <c r="G40" s="193"/>
      <c r="H40" s="193"/>
    </row>
    <row r="41" spans="1:8" s="29" customFormat="1" ht="56.25" customHeight="1" x14ac:dyDescent="0.25">
      <c r="A41" s="264"/>
      <c r="B41" s="248"/>
      <c r="C41" s="237"/>
      <c r="D41" s="195" t="s">
        <v>27</v>
      </c>
      <c r="E41" s="195" t="s">
        <v>28</v>
      </c>
      <c r="F41" s="196"/>
      <c r="G41" s="193"/>
      <c r="H41" s="193"/>
    </row>
    <row r="42" spans="1:8" s="29" customFormat="1" ht="56.25" customHeight="1" x14ac:dyDescent="0.25">
      <c r="A42" s="264"/>
      <c r="B42" s="248"/>
      <c r="C42" s="237"/>
      <c r="D42" s="195" t="s">
        <v>76</v>
      </c>
      <c r="E42" s="195" t="s">
        <v>33</v>
      </c>
      <c r="F42" s="196"/>
      <c r="G42" s="193"/>
      <c r="H42" s="193"/>
    </row>
    <row r="43" spans="1:8" s="29" customFormat="1" ht="54" customHeight="1" x14ac:dyDescent="0.25">
      <c r="A43" s="264"/>
      <c r="B43" s="248"/>
      <c r="C43" s="237"/>
      <c r="D43" s="195" t="s">
        <v>34</v>
      </c>
      <c r="E43" s="195" t="s">
        <v>35</v>
      </c>
      <c r="F43" s="196"/>
      <c r="G43" s="193"/>
      <c r="H43" s="193"/>
    </row>
    <row r="44" spans="1:8" s="29" customFormat="1" ht="56.25" customHeight="1" x14ac:dyDescent="0.25">
      <c r="A44" s="264"/>
      <c r="B44" s="248"/>
      <c r="C44" s="237"/>
      <c r="D44" s="195" t="s">
        <v>36</v>
      </c>
      <c r="E44" s="195" t="s">
        <v>37</v>
      </c>
      <c r="F44" s="196"/>
      <c r="G44" s="193"/>
      <c r="H44" s="193"/>
    </row>
    <row r="45" spans="1:8" s="29" customFormat="1" ht="56.25" customHeight="1" x14ac:dyDescent="0.25">
      <c r="A45" s="264"/>
      <c r="B45" s="248"/>
      <c r="C45" s="237"/>
      <c r="D45" s="195" t="s">
        <v>257</v>
      </c>
      <c r="E45" s="195" t="s">
        <v>37</v>
      </c>
      <c r="F45" s="196"/>
      <c r="G45" s="193"/>
      <c r="H45" s="193"/>
    </row>
    <row r="46" spans="1:8" s="29" customFormat="1" ht="61.5" customHeight="1" x14ac:dyDescent="0.25">
      <c r="A46" s="264"/>
      <c r="B46" s="248"/>
      <c r="C46" s="237"/>
      <c r="D46" s="195" t="s">
        <v>245</v>
      </c>
      <c r="E46" s="195" t="s">
        <v>77</v>
      </c>
      <c r="F46" s="196"/>
      <c r="G46" s="193"/>
      <c r="H46" s="193"/>
    </row>
    <row r="47" spans="1:8" s="29" customFormat="1" ht="56.25" customHeight="1" x14ac:dyDescent="0.25">
      <c r="A47" s="264"/>
      <c r="B47" s="248"/>
      <c r="C47" s="237"/>
      <c r="D47" s="195" t="s">
        <v>290</v>
      </c>
      <c r="E47" s="195" t="s">
        <v>38</v>
      </c>
      <c r="F47" s="196"/>
      <c r="G47" s="193"/>
      <c r="H47" s="193"/>
    </row>
    <row r="48" spans="1:8" s="29" customFormat="1" ht="56.25" customHeight="1" x14ac:dyDescent="0.25">
      <c r="A48" s="264"/>
      <c r="B48" s="248"/>
      <c r="C48" s="237"/>
      <c r="D48" s="195" t="s">
        <v>291</v>
      </c>
      <c r="E48" s="195" t="s">
        <v>39</v>
      </c>
      <c r="F48" s="196"/>
      <c r="G48" s="193"/>
      <c r="H48" s="193"/>
    </row>
    <row r="49" spans="1:8" s="29" customFormat="1" ht="56.25" customHeight="1" x14ac:dyDescent="0.25">
      <c r="A49" s="264"/>
      <c r="B49" s="248"/>
      <c r="C49" s="237"/>
      <c r="D49" s="195" t="s">
        <v>292</v>
      </c>
      <c r="E49" s="195" t="s">
        <v>243</v>
      </c>
      <c r="F49" s="196"/>
      <c r="G49" s="193"/>
      <c r="H49" s="193"/>
    </row>
    <row r="50" spans="1:8" s="29" customFormat="1" ht="56.25" customHeight="1" x14ac:dyDescent="0.25">
      <c r="A50" s="264"/>
      <c r="B50" s="248"/>
      <c r="C50" s="237"/>
      <c r="D50" s="195" t="s">
        <v>293</v>
      </c>
      <c r="E50" s="195" t="s">
        <v>79</v>
      </c>
      <c r="F50" s="196"/>
      <c r="G50" s="193"/>
      <c r="H50" s="193"/>
    </row>
    <row r="51" spans="1:8" s="29" customFormat="1" ht="56.25" customHeight="1" x14ac:dyDescent="0.25">
      <c r="A51" s="264"/>
      <c r="B51" s="248"/>
      <c r="C51" s="237"/>
      <c r="D51" s="195" t="s">
        <v>294</v>
      </c>
      <c r="E51" s="195" t="s">
        <v>80</v>
      </c>
      <c r="F51" s="196"/>
      <c r="G51" s="193"/>
      <c r="H51" s="193"/>
    </row>
    <row r="52" spans="1:8" s="29" customFormat="1" ht="56.25" customHeight="1" x14ac:dyDescent="0.25">
      <c r="A52" s="264"/>
      <c r="B52" s="248"/>
      <c r="C52" s="238"/>
      <c r="D52" s="195" t="s">
        <v>295</v>
      </c>
      <c r="E52" s="195" t="s">
        <v>240</v>
      </c>
      <c r="F52" s="196"/>
      <c r="G52" s="193"/>
      <c r="H52" s="193"/>
    </row>
    <row r="53" spans="1:8" s="29" customFormat="1" ht="56.25" customHeight="1" x14ac:dyDescent="0.25">
      <c r="A53" s="264"/>
      <c r="B53" s="248"/>
      <c r="C53" s="236" t="s">
        <v>137</v>
      </c>
      <c r="D53" s="195" t="s">
        <v>296</v>
      </c>
      <c r="E53" s="195" t="s">
        <v>152</v>
      </c>
      <c r="F53" s="199"/>
      <c r="G53" s="193"/>
      <c r="H53" s="193"/>
    </row>
    <row r="54" spans="1:8" s="29" customFormat="1" ht="56.25" customHeight="1" x14ac:dyDescent="0.25">
      <c r="A54" s="264"/>
      <c r="B54" s="248"/>
      <c r="C54" s="237"/>
      <c r="D54" s="195" t="s">
        <v>297</v>
      </c>
      <c r="E54" s="195" t="s">
        <v>155</v>
      </c>
      <c r="F54" s="199"/>
      <c r="G54" s="193"/>
      <c r="H54" s="193"/>
    </row>
    <row r="55" spans="1:8" s="29" customFormat="1" ht="78" customHeight="1" x14ac:dyDescent="0.25">
      <c r="A55" s="264"/>
      <c r="B55" s="248"/>
      <c r="C55" s="237"/>
      <c r="D55" s="195" t="s">
        <v>298</v>
      </c>
      <c r="E55" s="195" t="s">
        <v>191</v>
      </c>
      <c r="F55" s="199"/>
      <c r="G55" s="193"/>
      <c r="H55" s="193"/>
    </row>
    <row r="56" spans="1:8" s="29" customFormat="1" ht="56.25" customHeight="1" x14ac:dyDescent="0.25">
      <c r="A56" s="264"/>
      <c r="B56" s="248"/>
      <c r="C56" s="237"/>
      <c r="D56" s="195" t="s">
        <v>299</v>
      </c>
      <c r="E56" s="195" t="s">
        <v>194</v>
      </c>
      <c r="F56" s="199"/>
      <c r="G56" s="193"/>
      <c r="H56" s="193"/>
    </row>
    <row r="57" spans="1:8" s="29" customFormat="1" ht="56.25" customHeight="1" x14ac:dyDescent="0.25">
      <c r="A57" s="264"/>
      <c r="B57" s="249"/>
      <c r="C57" s="238"/>
      <c r="D57" s="195" t="s">
        <v>300</v>
      </c>
      <c r="E57" s="195" t="s">
        <v>196</v>
      </c>
      <c r="F57" s="196"/>
      <c r="G57" s="193"/>
      <c r="H57" s="193"/>
    </row>
    <row r="58" spans="1:8" s="29" customFormat="1" ht="56.25" customHeight="1" x14ac:dyDescent="0.25">
      <c r="A58" s="264"/>
      <c r="B58" s="247" t="s">
        <v>65</v>
      </c>
      <c r="C58" s="197" t="s">
        <v>140</v>
      </c>
      <c r="D58" s="195" t="s">
        <v>376</v>
      </c>
      <c r="E58" s="195" t="s">
        <v>377</v>
      </c>
      <c r="F58" s="196"/>
      <c r="G58" s="193"/>
      <c r="H58" s="193"/>
    </row>
    <row r="59" spans="1:8" s="29" customFormat="1" ht="56.25" customHeight="1" x14ac:dyDescent="0.25">
      <c r="A59" s="264"/>
      <c r="B59" s="248"/>
      <c r="C59" s="197" t="s">
        <v>141</v>
      </c>
      <c r="D59" s="195" t="s">
        <v>301</v>
      </c>
      <c r="E59" s="195" t="s">
        <v>375</v>
      </c>
      <c r="F59" s="199"/>
      <c r="G59" s="193"/>
      <c r="H59" s="193"/>
    </row>
    <row r="60" spans="1:8" s="29" customFormat="1" ht="56.25" customHeight="1" x14ac:dyDescent="0.25">
      <c r="A60" s="264"/>
      <c r="B60" s="248"/>
      <c r="C60" s="236" t="s">
        <v>142</v>
      </c>
      <c r="D60" s="253" t="s">
        <v>302</v>
      </c>
      <c r="E60" s="195" t="s">
        <v>303</v>
      </c>
      <c r="F60" s="199"/>
      <c r="G60" s="193"/>
      <c r="H60" s="193"/>
    </row>
    <row r="61" spans="1:8" s="29" customFormat="1" ht="56.25" customHeight="1" x14ac:dyDescent="0.25">
      <c r="A61" s="264"/>
      <c r="B61" s="248"/>
      <c r="C61" s="238"/>
      <c r="D61" s="254"/>
      <c r="E61" s="195" t="s">
        <v>304</v>
      </c>
      <c r="F61" s="199"/>
      <c r="G61" s="193"/>
      <c r="H61" s="193"/>
    </row>
    <row r="62" spans="1:8" s="29" customFormat="1" ht="56.25" customHeight="1" x14ac:dyDescent="0.25">
      <c r="A62" s="264"/>
      <c r="B62" s="248"/>
      <c r="C62" s="236" t="s">
        <v>143</v>
      </c>
      <c r="D62" s="195" t="s">
        <v>305</v>
      </c>
      <c r="E62" s="195" t="s">
        <v>374</v>
      </c>
      <c r="F62" s="199"/>
      <c r="G62" s="193"/>
      <c r="H62" s="193"/>
    </row>
    <row r="63" spans="1:8" s="29" customFormat="1" ht="56.25" customHeight="1" x14ac:dyDescent="0.25">
      <c r="A63" s="264"/>
      <c r="B63" s="248"/>
      <c r="C63" s="238"/>
      <c r="D63" s="195" t="s">
        <v>306</v>
      </c>
      <c r="E63" s="195" t="s">
        <v>373</v>
      </c>
      <c r="F63" s="199"/>
      <c r="G63" s="193"/>
      <c r="H63" s="193"/>
    </row>
    <row r="64" spans="1:8" s="29" customFormat="1" ht="56.25" customHeight="1" x14ac:dyDescent="0.25">
      <c r="A64" s="264"/>
      <c r="B64" s="248"/>
      <c r="C64" s="233" t="s">
        <v>159</v>
      </c>
      <c r="D64" s="195" t="s">
        <v>97</v>
      </c>
      <c r="E64" s="195" t="s">
        <v>372</v>
      </c>
      <c r="F64" s="196"/>
      <c r="G64" s="193"/>
      <c r="H64" s="193"/>
    </row>
    <row r="65" spans="1:8" s="29" customFormat="1" ht="56.25" customHeight="1" x14ac:dyDescent="0.25">
      <c r="A65" s="264"/>
      <c r="B65" s="248"/>
      <c r="C65" s="234"/>
      <c r="D65" s="195" t="s">
        <v>307</v>
      </c>
      <c r="E65" s="195" t="s">
        <v>370</v>
      </c>
      <c r="F65" s="196"/>
      <c r="G65" s="193"/>
      <c r="H65" s="193"/>
    </row>
    <row r="66" spans="1:8" s="29" customFormat="1" ht="56.25" customHeight="1" x14ac:dyDescent="0.25">
      <c r="A66" s="264"/>
      <c r="B66" s="248"/>
      <c r="C66" s="234"/>
      <c r="D66" s="195" t="s">
        <v>308</v>
      </c>
      <c r="E66" s="195" t="s">
        <v>371</v>
      </c>
      <c r="F66" s="199"/>
      <c r="G66" s="193"/>
      <c r="H66" s="193"/>
    </row>
    <row r="67" spans="1:8" s="29" customFormat="1" ht="56.25" customHeight="1" x14ac:dyDescent="0.25">
      <c r="A67" s="264"/>
      <c r="B67" s="249"/>
      <c r="C67" s="235"/>
      <c r="D67" s="195" t="s">
        <v>103</v>
      </c>
      <c r="E67" s="195" t="s">
        <v>316</v>
      </c>
      <c r="F67" s="199"/>
      <c r="G67" s="193"/>
      <c r="H67" s="193"/>
    </row>
    <row r="68" spans="1:8" s="29" customFormat="1" ht="56.25" customHeight="1" x14ac:dyDescent="0.25">
      <c r="A68" s="264"/>
      <c r="B68" s="247" t="s">
        <v>199</v>
      </c>
      <c r="C68" s="197" t="s">
        <v>46</v>
      </c>
      <c r="D68" s="195" t="s">
        <v>309</v>
      </c>
      <c r="E68" s="195" t="s">
        <v>369</v>
      </c>
      <c r="F68" s="196"/>
      <c r="G68" s="193"/>
      <c r="H68" s="193"/>
    </row>
    <row r="69" spans="1:8" s="29" customFormat="1" ht="56.25" customHeight="1" x14ac:dyDescent="0.25">
      <c r="A69" s="264"/>
      <c r="B69" s="248"/>
      <c r="C69" s="197" t="s">
        <v>144</v>
      </c>
      <c r="D69" s="195" t="s">
        <v>310</v>
      </c>
      <c r="E69" s="195" t="s">
        <v>368</v>
      </c>
      <c r="F69" s="199"/>
      <c r="G69" s="193"/>
      <c r="H69" s="193"/>
    </row>
    <row r="70" spans="1:8" s="29" customFormat="1" ht="56.25" customHeight="1" x14ac:dyDescent="0.25">
      <c r="A70" s="264"/>
      <c r="B70" s="248"/>
      <c r="C70" s="236" t="s">
        <v>145</v>
      </c>
      <c r="D70" s="195" t="s">
        <v>311</v>
      </c>
      <c r="E70" s="195" t="s">
        <v>367</v>
      </c>
      <c r="F70" s="196"/>
      <c r="G70" s="193"/>
      <c r="H70" s="193"/>
    </row>
    <row r="71" spans="1:8" s="29" customFormat="1" ht="56.25" customHeight="1" x14ac:dyDescent="0.25">
      <c r="A71" s="264"/>
      <c r="B71" s="248"/>
      <c r="C71" s="237"/>
      <c r="D71" s="195" t="s">
        <v>312</v>
      </c>
      <c r="E71" s="195" t="s">
        <v>330</v>
      </c>
      <c r="F71" s="196"/>
      <c r="G71" s="193"/>
      <c r="H71" s="193"/>
    </row>
    <row r="72" spans="1:8" s="29" customFormat="1" ht="56.25" customHeight="1" x14ac:dyDescent="0.25">
      <c r="A72" s="264"/>
      <c r="B72" s="249"/>
      <c r="C72" s="238"/>
      <c r="D72" s="195" t="s">
        <v>456</v>
      </c>
      <c r="E72" s="195" t="s">
        <v>457</v>
      </c>
      <c r="F72" s="196"/>
      <c r="G72" s="193"/>
      <c r="H72" s="193"/>
    </row>
    <row r="73" spans="1:8" s="29" customFormat="1" ht="71.25" customHeight="1" x14ac:dyDescent="0.25">
      <c r="A73" s="264"/>
      <c r="B73" s="247" t="s">
        <v>66</v>
      </c>
      <c r="C73" s="197" t="s">
        <v>146</v>
      </c>
      <c r="D73" s="195" t="s">
        <v>313</v>
      </c>
      <c r="E73" s="195" t="s">
        <v>366</v>
      </c>
      <c r="F73" s="199"/>
      <c r="G73" s="193"/>
      <c r="H73" s="193"/>
    </row>
    <row r="74" spans="1:8" s="29" customFormat="1" ht="56.25" customHeight="1" x14ac:dyDescent="0.25">
      <c r="A74" s="264"/>
      <c r="B74" s="248"/>
      <c r="C74" s="236" t="s">
        <v>202</v>
      </c>
      <c r="D74" s="195" t="s">
        <v>314</v>
      </c>
      <c r="E74" s="195" t="s">
        <v>315</v>
      </c>
      <c r="F74" s="199"/>
      <c r="G74" s="193"/>
      <c r="H74" s="193"/>
    </row>
    <row r="75" spans="1:8" s="29" customFormat="1" ht="56.25" customHeight="1" thickBot="1" x14ac:dyDescent="0.3">
      <c r="A75" s="264"/>
      <c r="B75" s="249"/>
      <c r="C75" s="238"/>
      <c r="D75" s="195" t="s">
        <v>319</v>
      </c>
      <c r="E75" s="195" t="s">
        <v>316</v>
      </c>
      <c r="F75" s="199"/>
      <c r="G75" s="193"/>
      <c r="H75" s="193"/>
    </row>
    <row r="76" spans="1:8" s="29" customFormat="1" ht="92.25" customHeight="1" thickBot="1" x14ac:dyDescent="0.3">
      <c r="A76" s="264"/>
      <c r="B76" s="221" t="s">
        <v>458</v>
      </c>
      <c r="C76" s="222" t="s">
        <v>459</v>
      </c>
      <c r="D76" s="200" t="s">
        <v>454</v>
      </c>
      <c r="E76" s="200" t="s">
        <v>455</v>
      </c>
      <c r="F76" s="199"/>
      <c r="G76" s="193"/>
      <c r="H76" s="193"/>
    </row>
    <row r="77" spans="1:8" s="29" customFormat="1" ht="76.5" customHeight="1" x14ac:dyDescent="0.25">
      <c r="A77" s="264"/>
      <c r="B77" s="221" t="s">
        <v>67</v>
      </c>
      <c r="C77" s="197" t="s">
        <v>64</v>
      </c>
      <c r="D77" s="195" t="s">
        <v>318</v>
      </c>
      <c r="E77" s="195" t="s">
        <v>317</v>
      </c>
      <c r="F77" s="196"/>
      <c r="G77" s="193"/>
      <c r="H77" s="193"/>
    </row>
    <row r="78" spans="1:8" s="29" customFormat="1" ht="78" customHeight="1" x14ac:dyDescent="0.25">
      <c r="A78" s="264"/>
      <c r="B78" s="221" t="s">
        <v>176</v>
      </c>
      <c r="C78" s="197" t="s">
        <v>262</v>
      </c>
      <c r="D78" s="195" t="s">
        <v>320</v>
      </c>
      <c r="E78" s="195" t="s">
        <v>329</v>
      </c>
      <c r="F78" s="196"/>
      <c r="G78" s="193"/>
      <c r="H78" s="193"/>
    </row>
    <row r="79" spans="1:8" s="29" customFormat="1" ht="105" customHeight="1" thickBot="1" x14ac:dyDescent="0.3">
      <c r="A79" s="265"/>
      <c r="B79" s="223" t="s">
        <v>147</v>
      </c>
      <c r="C79" s="224" t="s">
        <v>148</v>
      </c>
      <c r="D79" s="200" t="s">
        <v>321</v>
      </c>
      <c r="E79" s="200" t="s">
        <v>328</v>
      </c>
      <c r="F79" s="201"/>
      <c r="G79" s="193"/>
      <c r="H79" s="193"/>
    </row>
    <row r="80" spans="1:8" ht="56.25" customHeight="1" x14ac:dyDescent="0.25">
      <c r="A80" s="263" t="s">
        <v>221</v>
      </c>
      <c r="B80" s="270" t="s">
        <v>150</v>
      </c>
      <c r="C80" s="255" t="s">
        <v>208</v>
      </c>
      <c r="D80" s="202" t="s">
        <v>322</v>
      </c>
      <c r="E80" s="203" t="s">
        <v>327</v>
      </c>
      <c r="F80" s="204"/>
      <c r="G80" s="193"/>
      <c r="H80" s="193"/>
    </row>
    <row r="81" spans="1:8" ht="56.25" customHeight="1" x14ac:dyDescent="0.25">
      <c r="A81" s="264"/>
      <c r="B81" s="249"/>
      <c r="C81" s="238"/>
      <c r="D81" s="205" t="s">
        <v>323</v>
      </c>
      <c r="E81" s="195" t="s">
        <v>326</v>
      </c>
      <c r="F81" s="206"/>
      <c r="G81" s="193"/>
      <c r="H81" s="193"/>
    </row>
    <row r="82" spans="1:8" ht="213.75" customHeight="1" x14ac:dyDescent="0.25">
      <c r="A82" s="264"/>
      <c r="B82" s="221" t="s">
        <v>389</v>
      </c>
      <c r="C82" s="197" t="s">
        <v>246</v>
      </c>
      <c r="D82" s="206" t="s">
        <v>324</v>
      </c>
      <c r="E82" s="195" t="s">
        <v>325</v>
      </c>
      <c r="F82" s="206"/>
      <c r="G82" s="193"/>
      <c r="H82" s="193"/>
    </row>
    <row r="83" spans="1:8" ht="56.25" customHeight="1" x14ac:dyDescent="0.25">
      <c r="A83" s="264"/>
      <c r="B83" s="247" t="s">
        <v>162</v>
      </c>
      <c r="C83" s="236" t="s">
        <v>209</v>
      </c>
      <c r="D83" s="207" t="s">
        <v>364</v>
      </c>
      <c r="E83" s="207" t="s">
        <v>365</v>
      </c>
      <c r="F83" s="208"/>
      <c r="G83" s="193"/>
      <c r="H83" s="193"/>
    </row>
    <row r="84" spans="1:8" ht="56.25" customHeight="1" x14ac:dyDescent="0.25">
      <c r="A84" s="264"/>
      <c r="B84" s="248"/>
      <c r="C84" s="237"/>
      <c r="D84" s="207" t="s">
        <v>166</v>
      </c>
      <c r="E84" s="207" t="s">
        <v>363</v>
      </c>
      <c r="F84" s="208"/>
      <c r="G84" s="193"/>
      <c r="H84" s="193"/>
    </row>
    <row r="85" spans="1:8" ht="56.25" customHeight="1" x14ac:dyDescent="0.25">
      <c r="A85" s="264"/>
      <c r="B85" s="248"/>
      <c r="C85" s="237"/>
      <c r="D85" s="207" t="s">
        <v>167</v>
      </c>
      <c r="E85" s="207" t="s">
        <v>362</v>
      </c>
      <c r="F85" s="208"/>
      <c r="G85" s="193"/>
      <c r="H85" s="193"/>
    </row>
    <row r="86" spans="1:8" ht="56.25" customHeight="1" x14ac:dyDescent="0.25">
      <c r="A86" s="264"/>
      <c r="B86" s="248"/>
      <c r="C86" s="237"/>
      <c r="D86" s="207" t="s">
        <v>169</v>
      </c>
      <c r="E86" s="207" t="s">
        <v>361</v>
      </c>
      <c r="F86" s="208"/>
      <c r="G86" s="193"/>
      <c r="H86" s="193"/>
    </row>
    <row r="87" spans="1:8" ht="56.25" customHeight="1" thickBot="1" x14ac:dyDescent="0.3">
      <c r="A87" s="265"/>
      <c r="B87" s="269"/>
      <c r="C87" s="258"/>
      <c r="D87" s="209" t="s">
        <v>171</v>
      </c>
      <c r="E87" s="209" t="s">
        <v>360</v>
      </c>
      <c r="F87" s="210"/>
      <c r="G87" s="193"/>
      <c r="H87" s="193"/>
    </row>
    <row r="88" spans="1:8" ht="56.25" customHeight="1" x14ac:dyDescent="0.25">
      <c r="A88" s="263" t="s">
        <v>222</v>
      </c>
      <c r="B88" s="266" t="s">
        <v>173</v>
      </c>
      <c r="C88" s="257" t="s">
        <v>211</v>
      </c>
      <c r="D88" s="211" t="s">
        <v>356</v>
      </c>
      <c r="E88" s="211" t="s">
        <v>357</v>
      </c>
      <c r="F88" s="212"/>
      <c r="G88" s="193"/>
      <c r="H88" s="193"/>
    </row>
    <row r="89" spans="1:8" ht="56.25" customHeight="1" x14ac:dyDescent="0.25">
      <c r="A89" s="264"/>
      <c r="B89" s="267"/>
      <c r="C89" s="234"/>
      <c r="D89" s="213" t="s">
        <v>355</v>
      </c>
      <c r="E89" s="213" t="s">
        <v>358</v>
      </c>
      <c r="F89" s="214"/>
      <c r="G89" s="193"/>
      <c r="H89" s="193"/>
    </row>
    <row r="90" spans="1:8" ht="56.25" customHeight="1" x14ac:dyDescent="0.25">
      <c r="A90" s="264"/>
      <c r="B90" s="267"/>
      <c r="C90" s="234"/>
      <c r="D90" s="213" t="s">
        <v>354</v>
      </c>
      <c r="E90" s="213" t="s">
        <v>359</v>
      </c>
      <c r="F90" s="214"/>
      <c r="G90" s="193"/>
      <c r="H90" s="193"/>
    </row>
    <row r="91" spans="1:8" ht="56.25" customHeight="1" x14ac:dyDescent="0.25">
      <c r="A91" s="264"/>
      <c r="B91" s="268"/>
      <c r="C91" s="235"/>
      <c r="D91" s="213" t="s">
        <v>351</v>
      </c>
      <c r="E91" s="213" t="s">
        <v>349</v>
      </c>
      <c r="F91" s="214"/>
      <c r="G91" s="193"/>
      <c r="H91" s="193"/>
    </row>
    <row r="92" spans="1:8" ht="72" customHeight="1" thickBot="1" x14ac:dyDescent="0.3">
      <c r="A92" s="265"/>
      <c r="B92" s="225" t="s">
        <v>174</v>
      </c>
      <c r="C92" s="215" t="s">
        <v>218</v>
      </c>
      <c r="D92" s="216" t="s">
        <v>350</v>
      </c>
      <c r="E92" s="216" t="s">
        <v>348</v>
      </c>
      <c r="F92" s="217"/>
      <c r="G92" s="193"/>
      <c r="H92" s="193"/>
    </row>
    <row r="93" spans="1:8" ht="56.25" customHeight="1" x14ac:dyDescent="0.25">
      <c r="A93" s="263" t="s">
        <v>223</v>
      </c>
      <c r="B93" s="255" t="s">
        <v>93</v>
      </c>
      <c r="C93" s="255" t="s">
        <v>230</v>
      </c>
      <c r="D93" s="203" t="s">
        <v>343</v>
      </c>
      <c r="E93" s="203" t="s">
        <v>344</v>
      </c>
      <c r="F93" s="218"/>
      <c r="G93" s="193"/>
      <c r="H93" s="193"/>
    </row>
    <row r="94" spans="1:8" ht="56.25" customHeight="1" x14ac:dyDescent="0.25">
      <c r="A94" s="264"/>
      <c r="B94" s="237"/>
      <c r="C94" s="237"/>
      <c r="D94" s="195" t="s">
        <v>342</v>
      </c>
      <c r="E94" s="195" t="s">
        <v>345</v>
      </c>
      <c r="F94" s="196"/>
      <c r="G94" s="193"/>
      <c r="H94" s="193"/>
    </row>
    <row r="95" spans="1:8" ht="56.25" customHeight="1" x14ac:dyDescent="0.25">
      <c r="A95" s="264"/>
      <c r="B95" s="237"/>
      <c r="C95" s="237"/>
      <c r="D95" s="195" t="s">
        <v>341</v>
      </c>
      <c r="E95" s="195" t="s">
        <v>346</v>
      </c>
      <c r="F95" s="196"/>
      <c r="G95" s="193"/>
      <c r="H95" s="193"/>
    </row>
    <row r="96" spans="1:8" ht="56.25" customHeight="1" x14ac:dyDescent="0.25">
      <c r="A96" s="264"/>
      <c r="B96" s="237"/>
      <c r="C96" s="237"/>
      <c r="D96" s="195" t="s">
        <v>353</v>
      </c>
      <c r="E96" s="195" t="s">
        <v>340</v>
      </c>
      <c r="F96" s="196"/>
      <c r="G96" s="193"/>
      <c r="H96" s="193"/>
    </row>
    <row r="97" spans="1:8" ht="56.25" customHeight="1" x14ac:dyDescent="0.25">
      <c r="A97" s="264"/>
      <c r="B97" s="237"/>
      <c r="C97" s="238"/>
      <c r="D97" s="195" t="s">
        <v>352</v>
      </c>
      <c r="E97" s="195" t="s">
        <v>339</v>
      </c>
      <c r="F97" s="196"/>
      <c r="G97" s="193"/>
      <c r="H97" s="193"/>
    </row>
    <row r="98" spans="1:8" ht="56.25" customHeight="1" x14ac:dyDescent="0.25">
      <c r="A98" s="264"/>
      <c r="B98" s="237"/>
      <c r="C98" s="236" t="s">
        <v>219</v>
      </c>
      <c r="D98" s="213" t="s">
        <v>338</v>
      </c>
      <c r="E98" s="213" t="s">
        <v>347</v>
      </c>
      <c r="F98" s="214"/>
      <c r="G98" s="193"/>
      <c r="H98" s="193"/>
    </row>
    <row r="99" spans="1:8" ht="56.25" customHeight="1" x14ac:dyDescent="0.25">
      <c r="A99" s="264"/>
      <c r="B99" s="238"/>
      <c r="C99" s="238"/>
      <c r="D99" s="213" t="s">
        <v>337</v>
      </c>
      <c r="E99" s="213" t="s">
        <v>336</v>
      </c>
      <c r="F99" s="214"/>
      <c r="G99" s="193"/>
      <c r="H99" s="193"/>
    </row>
    <row r="100" spans="1:8" s="110" customFormat="1" ht="92.25" customHeight="1" x14ac:dyDescent="0.25">
      <c r="A100" s="264"/>
      <c r="B100" s="236" t="s">
        <v>228</v>
      </c>
      <c r="C100" s="236" t="s">
        <v>229</v>
      </c>
      <c r="D100" s="195" t="s">
        <v>332</v>
      </c>
      <c r="E100" s="195" t="s">
        <v>335</v>
      </c>
      <c r="F100" s="199"/>
      <c r="G100" s="193"/>
      <c r="H100" s="193"/>
    </row>
    <row r="101" spans="1:8" s="110" customFormat="1" ht="76.5" customHeight="1" x14ac:dyDescent="0.25">
      <c r="A101" s="264"/>
      <c r="B101" s="237"/>
      <c r="C101" s="237"/>
      <c r="D101" s="195" t="s">
        <v>249</v>
      </c>
      <c r="E101" s="195" t="s">
        <v>333</v>
      </c>
      <c r="F101" s="199"/>
      <c r="G101" s="193"/>
      <c r="H101" s="193"/>
    </row>
    <row r="102" spans="1:8" s="110" customFormat="1" ht="90.75" customHeight="1" x14ac:dyDescent="0.25">
      <c r="A102" s="264"/>
      <c r="B102" s="237"/>
      <c r="C102" s="237"/>
      <c r="D102" s="195" t="s">
        <v>251</v>
      </c>
      <c r="E102" s="195" t="s">
        <v>334</v>
      </c>
      <c r="F102" s="199"/>
      <c r="G102" s="193"/>
      <c r="H102" s="193"/>
    </row>
    <row r="103" spans="1:8" s="110" customFormat="1" ht="180.75" customHeight="1" thickBot="1" x14ac:dyDescent="0.3">
      <c r="A103" s="265"/>
      <c r="B103" s="258"/>
      <c r="C103" s="258"/>
      <c r="D103" s="200" t="s">
        <v>259</v>
      </c>
      <c r="E103" s="200" t="s">
        <v>331</v>
      </c>
      <c r="F103" s="201"/>
      <c r="G103" s="193"/>
      <c r="H103" s="193"/>
    </row>
    <row r="104" spans="1:8" ht="81.75" customHeight="1" x14ac:dyDescent="0.25">
      <c r="C104" s="2"/>
      <c r="D104" s="2"/>
      <c r="E104" s="2"/>
    </row>
    <row r="105" spans="1:8" ht="13.5" customHeight="1" x14ac:dyDescent="0.25"/>
    <row r="106" spans="1:8" ht="13.5" customHeight="1" x14ac:dyDescent="0.25"/>
    <row r="107" spans="1:8" ht="14.25" customHeight="1" x14ac:dyDescent="0.25"/>
  </sheetData>
  <protectedRanges>
    <protectedRange sqref="E10" name="Rango6_1_2_5"/>
    <protectedRange sqref="D11" name="Rango5_1_5_1_1"/>
    <protectedRange sqref="D11:E11" name="Rango6_1_2_3_1"/>
    <protectedRange sqref="D16:D17" name="Rango5_1_4"/>
    <protectedRange sqref="D16:D17" name="Rango6_6"/>
    <protectedRange sqref="D18" name="Rango5_1_2_1"/>
    <protectedRange sqref="D18:E18" name="Rango6_4_1"/>
    <protectedRange sqref="E17" name="Rango6_1_2_1_2"/>
    <protectedRange sqref="E16" name="Rango6_1_2_4_4"/>
    <protectedRange sqref="E19" name="Rango6_2_1_3_1"/>
    <protectedRange sqref="E20" name="Rango6_10"/>
  </protectedRanges>
  <mergeCells count="39">
    <mergeCell ref="A7:H7"/>
    <mergeCell ref="A6:E6"/>
    <mergeCell ref="B58:B67"/>
    <mergeCell ref="C60:C61"/>
    <mergeCell ref="A93:A103"/>
    <mergeCell ref="B93:B99"/>
    <mergeCell ref="C93:C97"/>
    <mergeCell ref="B100:B103"/>
    <mergeCell ref="C100:C103"/>
    <mergeCell ref="B88:B91"/>
    <mergeCell ref="A88:A92"/>
    <mergeCell ref="B83:B87"/>
    <mergeCell ref="B80:B81"/>
    <mergeCell ref="A80:A87"/>
    <mergeCell ref="B73:B75"/>
    <mergeCell ref="A10:A79"/>
    <mergeCell ref="B68:B72"/>
    <mergeCell ref="C98:C99"/>
    <mergeCell ref="C70:C72"/>
    <mergeCell ref="C74:C75"/>
    <mergeCell ref="C88:C91"/>
    <mergeCell ref="C80:C81"/>
    <mergeCell ref="C83:C87"/>
    <mergeCell ref="C64:C67"/>
    <mergeCell ref="C21:C52"/>
    <mergeCell ref="C53:C57"/>
    <mergeCell ref="C8:C9"/>
    <mergeCell ref="A2:G2"/>
    <mergeCell ref="D8:H8"/>
    <mergeCell ref="A4:C4"/>
    <mergeCell ref="B16:B57"/>
    <mergeCell ref="B11:B15"/>
    <mergeCell ref="B8:B9"/>
    <mergeCell ref="A8:A9"/>
    <mergeCell ref="D60:D61"/>
    <mergeCell ref="C62:C63"/>
    <mergeCell ref="C10:C12"/>
    <mergeCell ref="C13:C14"/>
    <mergeCell ref="C16:C20"/>
  </mergeCells>
  <dataValidations count="2">
    <dataValidation allowBlank="1" showInputMessage="1" showErrorMessage="1" promptTitle="Metas de producto del eje " prompt="Registre aquí todas las metas de producto que presenta el PST en el eje analizado." sqref="D11 D16:D18"/>
    <dataValidation allowBlank="1" showInputMessage="1" showErrorMessage="1" promptTitle="Indicador" prompt="Registre el indicador para la meta de producto" sqref="E10:E11 E16:E20"/>
  </dataValidations>
  <printOptions horizontalCentered="1"/>
  <pageMargins left="0.70866141732283472" right="0.70866141732283472" top="0.94488188976377963" bottom="0.74803149606299213" header="0.31496062992125984" footer="0.31496062992125984"/>
  <pageSetup scale="38" orientation="landscape" r:id="rId1"/>
  <headerFooter>
    <oddHeader>&amp;L&amp;"Arial Narrow,Normal"&amp;10DEPARTAMENTO DEL MAGDALENA&amp;C&amp;"Arial Narrow,Normal"&amp;10PLAN DE DESARROLLO 2012 - 2015&amp;R&amp;"Arial Narrow,Normal"&amp;10PLAN PLURIANUAL DE INVERSIONES (en millones $)</oddHead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83"/>
  <sheetViews>
    <sheetView tabSelected="1" view="pageBreakPreview" topLeftCell="A70" zoomScale="40" zoomScaleNormal="25" zoomScaleSheetLayoutView="40" zoomScalePageLayoutView="20" workbookViewId="0">
      <selection activeCell="G10" sqref="G10"/>
    </sheetView>
  </sheetViews>
  <sheetFormatPr baseColWidth="10" defaultColWidth="11.42578125" defaultRowHeight="25.5" x14ac:dyDescent="0.25"/>
  <cols>
    <col min="1" max="1" width="18.28515625" style="119" customWidth="1"/>
    <col min="2" max="2" width="28.28515625" style="119" customWidth="1"/>
    <col min="3" max="3" width="36.42578125" style="145" customWidth="1"/>
    <col min="4" max="4" width="28.28515625" style="145" customWidth="1"/>
    <col min="5" max="5" width="73.140625" style="145" customWidth="1"/>
    <col min="6" max="6" width="39.42578125" style="145" customWidth="1"/>
    <col min="7" max="7" width="76.140625" style="144" customWidth="1"/>
    <col min="8" max="8" width="24.42578125" style="144" customWidth="1"/>
    <col min="9" max="9" width="37.42578125" style="119" customWidth="1"/>
    <col min="10" max="10" width="38" style="119" customWidth="1"/>
    <col min="11" max="11" width="36.85546875" style="119" customWidth="1"/>
    <col min="12" max="12" width="15.85546875" style="119" customWidth="1"/>
    <col min="13" max="13" width="33" style="119" customWidth="1"/>
    <col min="14" max="15" width="19.7109375" style="119" customWidth="1"/>
    <col min="16" max="16" width="21.5703125" style="119" customWidth="1"/>
    <col min="17" max="17" width="19.7109375" style="119" customWidth="1"/>
    <col min="18" max="18" width="25.42578125" style="119" customWidth="1"/>
    <col min="19" max="21" width="19.7109375" style="119" customWidth="1"/>
    <col min="22" max="16384" width="11.42578125" style="119"/>
  </cols>
  <sheetData>
    <row r="1" spans="1:21" ht="26.25" thickBot="1" x14ac:dyDescent="0.3">
      <c r="C1" s="119"/>
      <c r="D1" s="119"/>
      <c r="E1" s="119"/>
      <c r="F1" s="119"/>
      <c r="G1" s="119"/>
      <c r="H1" s="119"/>
    </row>
    <row r="2" spans="1:21" ht="29.25" customHeight="1" thickBot="1" x14ac:dyDescent="0.3">
      <c r="A2" s="319" t="s">
        <v>452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</row>
    <row r="3" spans="1:21" ht="29.25" customHeight="1" thickBot="1" x14ac:dyDescent="0.5">
      <c r="A3" s="322" t="s">
        <v>384</v>
      </c>
      <c r="B3" s="323"/>
      <c r="C3" s="323"/>
      <c r="D3" s="323"/>
      <c r="E3" s="323"/>
      <c r="F3" s="324"/>
      <c r="G3" s="185">
        <v>41862</v>
      </c>
      <c r="H3" s="325" t="s">
        <v>461</v>
      </c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</row>
    <row r="4" spans="1:21" ht="27.75" x14ac:dyDescent="0.45">
      <c r="A4" s="115"/>
      <c r="C4" s="119"/>
    </row>
    <row r="5" spans="1:21" ht="23.25" customHeight="1" thickBot="1" x14ac:dyDescent="0.5">
      <c r="A5" s="115"/>
      <c r="B5" s="116"/>
      <c r="C5" s="117"/>
      <c r="D5" s="117"/>
      <c r="E5" s="117"/>
      <c r="F5" s="117"/>
      <c r="G5" s="118"/>
      <c r="H5" s="118"/>
    </row>
    <row r="6" spans="1:21" s="150" customFormat="1" ht="82.5" customHeight="1" thickBot="1" x14ac:dyDescent="0.3">
      <c r="A6" s="328" t="s">
        <v>380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30"/>
      <c r="N6" s="305" t="s">
        <v>448</v>
      </c>
      <c r="O6" s="306"/>
      <c r="P6" s="306"/>
      <c r="Q6" s="306"/>
      <c r="R6" s="306"/>
      <c r="S6" s="306"/>
      <c r="T6" s="306"/>
      <c r="U6" s="307"/>
    </row>
    <row r="7" spans="1:21" s="151" customFormat="1" ht="31.5" customHeight="1" thickBot="1" x14ac:dyDescent="0.3">
      <c r="A7" s="310" t="s">
        <v>117</v>
      </c>
      <c r="B7" s="312" t="s">
        <v>118</v>
      </c>
      <c r="C7" s="312" t="s">
        <v>119</v>
      </c>
      <c r="D7" s="314" t="s">
        <v>120</v>
      </c>
      <c r="E7" s="316" t="s">
        <v>124</v>
      </c>
      <c r="F7" s="317"/>
      <c r="G7" s="317"/>
      <c r="H7" s="317"/>
      <c r="I7" s="317"/>
      <c r="J7" s="317"/>
      <c r="K7" s="317"/>
      <c r="L7" s="317"/>
      <c r="M7" s="318"/>
      <c r="N7" s="305">
        <v>2014</v>
      </c>
      <c r="O7" s="306"/>
      <c r="P7" s="306"/>
      <c r="Q7" s="306"/>
      <c r="R7" s="306"/>
      <c r="S7" s="306"/>
      <c r="T7" s="306"/>
      <c r="U7" s="307"/>
    </row>
    <row r="8" spans="1:21" s="151" customFormat="1" ht="84" customHeight="1" thickBot="1" x14ac:dyDescent="0.3">
      <c r="A8" s="311"/>
      <c r="B8" s="313"/>
      <c r="C8" s="313"/>
      <c r="D8" s="315"/>
      <c r="E8" s="153" t="s">
        <v>121</v>
      </c>
      <c r="F8" s="160" t="s">
        <v>122</v>
      </c>
      <c r="G8" s="154" t="s">
        <v>378</v>
      </c>
      <c r="H8" s="155" t="s">
        <v>379</v>
      </c>
      <c r="I8" s="154" t="s">
        <v>391</v>
      </c>
      <c r="J8" s="156" t="s">
        <v>463</v>
      </c>
      <c r="K8" s="156" t="s">
        <v>392</v>
      </c>
      <c r="L8" s="157" t="s">
        <v>464</v>
      </c>
      <c r="M8" s="158" t="s">
        <v>393</v>
      </c>
      <c r="N8" s="186" t="s">
        <v>258</v>
      </c>
      <c r="O8" s="159" t="s">
        <v>125</v>
      </c>
      <c r="P8" s="159" t="s">
        <v>126</v>
      </c>
      <c r="Q8" s="159" t="s">
        <v>75</v>
      </c>
      <c r="R8" s="159" t="s">
        <v>127</v>
      </c>
      <c r="S8" s="159" t="s">
        <v>128</v>
      </c>
      <c r="T8" s="159" t="s">
        <v>129</v>
      </c>
      <c r="U8" s="159" t="s">
        <v>130</v>
      </c>
    </row>
    <row r="9" spans="1:21" s="146" customFormat="1" ht="160.5" customHeight="1" thickBot="1" x14ac:dyDescent="0.3">
      <c r="A9" s="274" t="s">
        <v>220</v>
      </c>
      <c r="B9" s="298" t="s">
        <v>261</v>
      </c>
      <c r="C9" s="286" t="s">
        <v>62</v>
      </c>
      <c r="D9" s="288" t="s">
        <v>63</v>
      </c>
      <c r="E9" s="170" t="s">
        <v>107</v>
      </c>
      <c r="F9" s="170" t="s">
        <v>111</v>
      </c>
      <c r="G9" s="228" t="s">
        <v>439</v>
      </c>
      <c r="H9" s="228">
        <v>1</v>
      </c>
      <c r="I9" s="229">
        <v>400000</v>
      </c>
      <c r="J9" s="120">
        <f>(EDUCACION!AB4*1000000)</f>
        <v>90000000</v>
      </c>
      <c r="K9" s="120">
        <f>J9-I9</f>
        <v>89600000</v>
      </c>
      <c r="L9" s="121">
        <v>28</v>
      </c>
      <c r="M9" s="122">
        <f>H9/L9</f>
        <v>3.5714285714285712E-2</v>
      </c>
      <c r="N9" s="171"/>
      <c r="O9" s="171">
        <v>90</v>
      </c>
      <c r="P9" s="171"/>
      <c r="Q9" s="171"/>
      <c r="R9" s="171"/>
      <c r="S9" s="171"/>
      <c r="T9" s="171"/>
      <c r="U9" s="171">
        <v>90</v>
      </c>
    </row>
    <row r="10" spans="1:21" s="146" customFormat="1" ht="160.5" customHeight="1" thickBot="1" x14ac:dyDescent="0.3">
      <c r="A10" s="275"/>
      <c r="B10" s="299"/>
      <c r="C10" s="287"/>
      <c r="D10" s="289"/>
      <c r="E10" s="172" t="s">
        <v>114</v>
      </c>
      <c r="F10" s="172" t="s">
        <v>112</v>
      </c>
      <c r="G10" s="228"/>
      <c r="H10" s="228">
        <v>28</v>
      </c>
      <c r="I10" s="230"/>
      <c r="J10" s="120">
        <f>(EDUCACION!AB5*1000000)</f>
        <v>45000000</v>
      </c>
      <c r="K10" s="120">
        <f t="shared" ref="K10:K73" si="0">J10-I10</f>
        <v>45000000</v>
      </c>
      <c r="L10" s="123">
        <v>28</v>
      </c>
      <c r="M10" s="122">
        <f t="shared" ref="M10:M73" si="1">H10/L10</f>
        <v>1</v>
      </c>
      <c r="N10" s="171"/>
      <c r="O10" s="171">
        <v>45</v>
      </c>
      <c r="P10" s="171"/>
      <c r="Q10" s="171"/>
      <c r="R10" s="171"/>
      <c r="S10" s="171"/>
      <c r="T10" s="171"/>
      <c r="U10" s="171">
        <v>45</v>
      </c>
    </row>
    <row r="11" spans="1:21" s="146" customFormat="1" ht="175.5" customHeight="1" thickBot="1" x14ac:dyDescent="0.3">
      <c r="A11" s="275"/>
      <c r="B11" s="299"/>
      <c r="C11" s="297"/>
      <c r="D11" s="290"/>
      <c r="E11" s="172" t="s">
        <v>69</v>
      </c>
      <c r="F11" s="172" t="s">
        <v>70</v>
      </c>
      <c r="G11" s="228" t="s">
        <v>409</v>
      </c>
      <c r="H11" s="228">
        <v>28</v>
      </c>
      <c r="I11" s="230"/>
      <c r="J11" s="120">
        <f>(EDUCACION!AB6*1000000)</f>
        <v>15000000</v>
      </c>
      <c r="K11" s="120">
        <f t="shared" si="0"/>
        <v>15000000</v>
      </c>
      <c r="L11" s="124">
        <v>28</v>
      </c>
      <c r="M11" s="122">
        <f t="shared" si="1"/>
        <v>1</v>
      </c>
      <c r="N11" s="171"/>
      <c r="O11" s="171">
        <v>15</v>
      </c>
      <c r="P11" s="171"/>
      <c r="Q11" s="171"/>
      <c r="R11" s="171"/>
      <c r="S11" s="171"/>
      <c r="T11" s="171"/>
      <c r="U11" s="171">
        <v>15</v>
      </c>
    </row>
    <row r="12" spans="1:21" s="146" customFormat="1" ht="119.25" customHeight="1" thickBot="1" x14ac:dyDescent="0.3">
      <c r="A12" s="275"/>
      <c r="B12" s="299"/>
      <c r="C12" s="301" t="s">
        <v>105</v>
      </c>
      <c r="D12" s="293"/>
      <c r="E12" s="161" t="s">
        <v>263</v>
      </c>
      <c r="F12" s="161" t="s">
        <v>50</v>
      </c>
      <c r="G12" s="228" t="s">
        <v>394</v>
      </c>
      <c r="H12" s="228">
        <v>22828</v>
      </c>
      <c r="I12" s="230">
        <v>14530022000</v>
      </c>
      <c r="J12" s="120">
        <f>(EDUCACION!AB7*1000000)</f>
        <v>500000000</v>
      </c>
      <c r="K12" s="120">
        <f t="shared" si="0"/>
        <v>-14030022000</v>
      </c>
      <c r="L12" s="125">
        <v>21082</v>
      </c>
      <c r="M12" s="122">
        <f t="shared" si="1"/>
        <v>1.082819466843753</v>
      </c>
      <c r="N12" s="171"/>
      <c r="O12" s="171">
        <v>500</v>
      </c>
      <c r="P12" s="171"/>
      <c r="Q12" s="171"/>
      <c r="R12" s="171"/>
      <c r="S12" s="171"/>
      <c r="T12" s="171"/>
      <c r="U12" s="171">
        <v>500</v>
      </c>
    </row>
    <row r="13" spans="1:21" s="146" customFormat="1" ht="160.5" customHeight="1" thickBot="1" x14ac:dyDescent="0.3">
      <c r="A13" s="275"/>
      <c r="B13" s="299"/>
      <c r="C13" s="301"/>
      <c r="D13" s="290"/>
      <c r="E13" s="161" t="s">
        <v>264</v>
      </c>
      <c r="F13" s="161" t="s">
        <v>87</v>
      </c>
      <c r="G13" s="228" t="s">
        <v>395</v>
      </c>
      <c r="H13" s="228">
        <v>10000</v>
      </c>
      <c r="I13" s="230" t="s">
        <v>396</v>
      </c>
      <c r="J13" s="120">
        <f>(EDUCACION!AB8*1000000)</f>
        <v>3000000000</v>
      </c>
      <c r="K13" s="120" t="e">
        <f>J13-I13</f>
        <v>#VALUE!</v>
      </c>
      <c r="L13" s="125">
        <v>12000</v>
      </c>
      <c r="M13" s="122">
        <f t="shared" si="1"/>
        <v>0.83333333333333337</v>
      </c>
      <c r="N13" s="171"/>
      <c r="O13" s="171"/>
      <c r="P13" s="171"/>
      <c r="Q13" s="171"/>
      <c r="R13" s="171"/>
      <c r="S13" s="171"/>
      <c r="T13" s="171">
        <v>3000</v>
      </c>
      <c r="U13" s="171">
        <v>3000</v>
      </c>
    </row>
    <row r="14" spans="1:21" s="146" customFormat="1" ht="160.5" customHeight="1" thickBot="1" x14ac:dyDescent="0.3">
      <c r="A14" s="275"/>
      <c r="B14" s="300"/>
      <c r="C14" s="231" t="s">
        <v>175</v>
      </c>
      <c r="D14" s="232"/>
      <c r="E14" s="161" t="s">
        <v>265</v>
      </c>
      <c r="F14" s="161" t="s">
        <v>89</v>
      </c>
      <c r="G14" s="228" t="s">
        <v>410</v>
      </c>
      <c r="H14" s="228">
        <v>2</v>
      </c>
      <c r="I14" s="230"/>
      <c r="J14" s="120">
        <f>(EDUCACION!AB9*1000000)</f>
        <v>0</v>
      </c>
      <c r="K14" s="120">
        <f t="shared" si="0"/>
        <v>0</v>
      </c>
      <c r="L14" s="125"/>
      <c r="M14" s="122"/>
      <c r="N14" s="171"/>
      <c r="O14" s="171"/>
      <c r="P14" s="171"/>
      <c r="Q14" s="171"/>
      <c r="R14" s="171"/>
      <c r="S14" s="171"/>
      <c r="T14" s="171"/>
      <c r="U14" s="171">
        <v>0</v>
      </c>
    </row>
    <row r="15" spans="1:21" s="146" customFormat="1" ht="160.5" customHeight="1" thickBot="1" x14ac:dyDescent="0.3">
      <c r="A15" s="275"/>
      <c r="B15" s="303" t="s">
        <v>68</v>
      </c>
      <c r="C15" s="302" t="s">
        <v>133</v>
      </c>
      <c r="D15" s="293" t="s">
        <v>151</v>
      </c>
      <c r="E15" s="172" t="s">
        <v>266</v>
      </c>
      <c r="F15" s="172" t="s">
        <v>113</v>
      </c>
      <c r="G15" s="228"/>
      <c r="H15" s="228"/>
      <c r="I15" s="230"/>
      <c r="J15" s="120">
        <f>(EDUCACION!AB10*1000000)</f>
        <v>50000000</v>
      </c>
      <c r="K15" s="120">
        <f t="shared" si="0"/>
        <v>50000000</v>
      </c>
      <c r="L15" s="123">
        <v>1</v>
      </c>
      <c r="M15" s="122">
        <f t="shared" si="1"/>
        <v>0</v>
      </c>
      <c r="N15" s="171"/>
      <c r="O15" s="171">
        <v>50</v>
      </c>
      <c r="P15" s="171"/>
      <c r="Q15" s="171"/>
      <c r="R15" s="171"/>
      <c r="S15" s="171"/>
      <c r="T15" s="171"/>
      <c r="U15" s="171">
        <v>50</v>
      </c>
    </row>
    <row r="16" spans="1:21" s="146" customFormat="1" ht="160.5" customHeight="1" thickBot="1" x14ac:dyDescent="0.3">
      <c r="A16" s="275"/>
      <c r="B16" s="304"/>
      <c r="C16" s="287"/>
      <c r="D16" s="289"/>
      <c r="E16" s="172" t="s">
        <v>267</v>
      </c>
      <c r="F16" s="172" t="s">
        <v>73</v>
      </c>
      <c r="G16" s="228" t="s">
        <v>412</v>
      </c>
      <c r="H16" s="228"/>
      <c r="I16" s="230"/>
      <c r="J16" s="120">
        <f>(EDUCACION!AB11*1000000)</f>
        <v>40000000</v>
      </c>
      <c r="K16" s="120">
        <f t="shared" si="0"/>
        <v>40000000</v>
      </c>
      <c r="L16" s="123">
        <v>14</v>
      </c>
      <c r="M16" s="122">
        <f t="shared" si="1"/>
        <v>0</v>
      </c>
      <c r="N16" s="171"/>
      <c r="O16" s="171">
        <v>40</v>
      </c>
      <c r="P16" s="171"/>
      <c r="Q16" s="171"/>
      <c r="R16" s="171"/>
      <c r="S16" s="171"/>
      <c r="T16" s="171"/>
      <c r="U16" s="171">
        <v>40</v>
      </c>
    </row>
    <row r="17" spans="1:21" s="146" customFormat="1" ht="160.5" customHeight="1" thickBot="1" x14ac:dyDescent="0.3">
      <c r="A17" s="275"/>
      <c r="B17" s="304"/>
      <c r="C17" s="287"/>
      <c r="D17" s="289"/>
      <c r="E17" s="172" t="s">
        <v>268</v>
      </c>
      <c r="F17" s="172" t="s">
        <v>115</v>
      </c>
      <c r="G17" s="228" t="s">
        <v>440</v>
      </c>
      <c r="H17" s="228">
        <v>2</v>
      </c>
      <c r="I17" s="230"/>
      <c r="J17" s="120">
        <f>(EDUCACION!AB12*1000000)</f>
        <v>100000000</v>
      </c>
      <c r="K17" s="120">
        <f t="shared" si="0"/>
        <v>100000000</v>
      </c>
      <c r="L17" s="126">
        <v>1</v>
      </c>
      <c r="M17" s="122">
        <f t="shared" si="1"/>
        <v>2</v>
      </c>
      <c r="N17" s="171"/>
      <c r="O17" s="171">
        <v>100</v>
      </c>
      <c r="P17" s="171"/>
      <c r="Q17" s="171"/>
      <c r="R17" s="171"/>
      <c r="S17" s="171"/>
      <c r="T17" s="171"/>
      <c r="U17" s="171">
        <v>100</v>
      </c>
    </row>
    <row r="18" spans="1:21" s="146" customFormat="1" ht="160.5" customHeight="1" thickBot="1" x14ac:dyDescent="0.3">
      <c r="A18" s="275"/>
      <c r="B18" s="304"/>
      <c r="C18" s="297"/>
      <c r="D18" s="290"/>
      <c r="E18" s="172" t="s">
        <v>269</v>
      </c>
      <c r="F18" s="172" t="s">
        <v>184</v>
      </c>
      <c r="G18" s="228" t="s">
        <v>414</v>
      </c>
      <c r="H18" s="228">
        <v>1</v>
      </c>
      <c r="I18" s="230"/>
      <c r="J18" s="120">
        <f>(EDUCACION!AB14*1000000)</f>
        <v>15000000</v>
      </c>
      <c r="K18" s="120">
        <f t="shared" si="0"/>
        <v>15000000</v>
      </c>
      <c r="L18" s="127">
        <v>1</v>
      </c>
      <c r="M18" s="122">
        <f t="shared" si="1"/>
        <v>1</v>
      </c>
      <c r="N18" s="171">
        <v>15</v>
      </c>
      <c r="O18" s="171"/>
      <c r="P18" s="171"/>
      <c r="Q18" s="171"/>
      <c r="R18" s="171"/>
      <c r="S18" s="171"/>
      <c r="T18" s="171"/>
      <c r="U18" s="171">
        <v>15</v>
      </c>
    </row>
    <row r="19" spans="1:21" s="146" customFormat="1" ht="160.5" customHeight="1" thickBot="1" x14ac:dyDescent="0.3">
      <c r="A19" s="275"/>
      <c r="B19" s="304"/>
      <c r="C19" s="302" t="s">
        <v>134</v>
      </c>
      <c r="D19" s="293" t="s">
        <v>135</v>
      </c>
      <c r="E19" s="161" t="s">
        <v>270</v>
      </c>
      <c r="F19" s="161" t="s">
        <v>156</v>
      </c>
      <c r="G19" s="228" t="s">
        <v>444</v>
      </c>
      <c r="H19" s="228">
        <v>18987</v>
      </c>
      <c r="I19" s="230"/>
      <c r="J19" s="120">
        <f>(EDUCACION!AB15*1000000)</f>
        <v>6667000000</v>
      </c>
      <c r="K19" s="120">
        <f t="shared" si="0"/>
        <v>6667000000</v>
      </c>
      <c r="L19" s="125">
        <v>20000</v>
      </c>
      <c r="M19" s="122">
        <f t="shared" si="1"/>
        <v>0.94935000000000003</v>
      </c>
      <c r="N19" s="171"/>
      <c r="O19" s="171"/>
      <c r="P19" s="171"/>
      <c r="Q19" s="171"/>
      <c r="R19" s="171"/>
      <c r="S19" s="171"/>
      <c r="T19" s="171">
        <v>6667</v>
      </c>
      <c r="U19" s="171">
        <v>6667</v>
      </c>
    </row>
    <row r="20" spans="1:21" s="146" customFormat="1" ht="108" customHeight="1" thickBot="1" x14ac:dyDescent="0.3">
      <c r="A20" s="275"/>
      <c r="B20" s="304"/>
      <c r="C20" s="287"/>
      <c r="D20" s="289"/>
      <c r="E20" s="161" t="s">
        <v>271</v>
      </c>
      <c r="F20" s="161" t="s">
        <v>158</v>
      </c>
      <c r="G20" s="228" t="s">
        <v>415</v>
      </c>
      <c r="H20" s="228">
        <v>0</v>
      </c>
      <c r="I20" s="230"/>
      <c r="J20" s="120">
        <f>(EDUCACION!AB16*1000000)</f>
        <v>1800000000</v>
      </c>
      <c r="K20" s="120">
        <f t="shared" si="0"/>
        <v>1800000000</v>
      </c>
      <c r="L20" s="128">
        <v>2</v>
      </c>
      <c r="M20" s="122">
        <f t="shared" si="1"/>
        <v>0</v>
      </c>
      <c r="N20" s="171"/>
      <c r="O20" s="171"/>
      <c r="P20" s="171"/>
      <c r="Q20" s="171"/>
      <c r="R20" s="171"/>
      <c r="S20" s="171">
        <v>1800</v>
      </c>
      <c r="T20" s="171"/>
      <c r="U20" s="171">
        <v>1800</v>
      </c>
    </row>
    <row r="21" spans="1:21" s="146" customFormat="1" ht="160.5" customHeight="1" thickBot="1" x14ac:dyDescent="0.3">
      <c r="A21" s="275"/>
      <c r="B21" s="304"/>
      <c r="C21" s="287"/>
      <c r="D21" s="289"/>
      <c r="E21" s="161" t="s">
        <v>272</v>
      </c>
      <c r="F21" s="161" t="s">
        <v>1</v>
      </c>
      <c r="G21" s="228" t="s">
        <v>413</v>
      </c>
      <c r="H21" s="228">
        <v>19068</v>
      </c>
      <c r="I21" s="230">
        <v>13233192000</v>
      </c>
      <c r="J21" s="120">
        <f>(EDUCACION!AB17*1000000)</f>
        <v>24960000000</v>
      </c>
      <c r="K21" s="120">
        <f t="shared" si="0"/>
        <v>11726808000</v>
      </c>
      <c r="L21" s="125">
        <v>19200</v>
      </c>
      <c r="M21" s="122">
        <f t="shared" si="1"/>
        <v>0.99312500000000004</v>
      </c>
      <c r="N21" s="171"/>
      <c r="O21" s="171">
        <v>24960</v>
      </c>
      <c r="P21" s="171"/>
      <c r="Q21" s="171"/>
      <c r="R21" s="171"/>
      <c r="S21" s="171"/>
      <c r="T21" s="171"/>
      <c r="U21" s="171">
        <v>24960</v>
      </c>
    </row>
    <row r="22" spans="1:21" s="146" customFormat="1" ht="160.5" customHeight="1" thickBot="1" x14ac:dyDescent="0.3">
      <c r="A22" s="275"/>
      <c r="B22" s="304"/>
      <c r="C22" s="287"/>
      <c r="D22" s="289"/>
      <c r="E22" s="161" t="s">
        <v>273</v>
      </c>
      <c r="F22" s="161" t="s">
        <v>3</v>
      </c>
      <c r="G22" s="228" t="s">
        <v>413</v>
      </c>
      <c r="H22" s="228">
        <v>85788</v>
      </c>
      <c r="I22" s="230">
        <v>111725844513.74699</v>
      </c>
      <c r="J22" s="120">
        <f>(EDUCACION!AB18*1000000)</f>
        <v>93475000000</v>
      </c>
      <c r="K22" s="120">
        <f t="shared" si="0"/>
        <v>-18250844513.746994</v>
      </c>
      <c r="L22" s="125">
        <v>77896</v>
      </c>
      <c r="M22" s="122">
        <f t="shared" si="1"/>
        <v>1.1013145732771901</v>
      </c>
      <c r="N22" s="171"/>
      <c r="O22" s="171">
        <v>93475</v>
      </c>
      <c r="P22" s="171"/>
      <c r="Q22" s="171"/>
      <c r="R22" s="171"/>
      <c r="S22" s="171"/>
      <c r="T22" s="171"/>
      <c r="U22" s="171">
        <v>93475</v>
      </c>
    </row>
    <row r="23" spans="1:21" s="146" customFormat="1" ht="160.5" customHeight="1" thickBot="1" x14ac:dyDescent="0.3">
      <c r="A23" s="275"/>
      <c r="B23" s="304"/>
      <c r="C23" s="287"/>
      <c r="D23" s="289"/>
      <c r="E23" s="161" t="s">
        <v>274</v>
      </c>
      <c r="F23" s="161" t="s">
        <v>387</v>
      </c>
      <c r="G23" s="228" t="s">
        <v>413</v>
      </c>
      <c r="H23" s="228">
        <v>51561</v>
      </c>
      <c r="I23" s="230">
        <v>87370114500</v>
      </c>
      <c r="J23" s="120">
        <f>(EDUCACION!AB19*1000000)</f>
        <v>72493000000</v>
      </c>
      <c r="K23" s="120">
        <f t="shared" si="0"/>
        <v>-14877114500</v>
      </c>
      <c r="L23" s="125">
        <v>55764</v>
      </c>
      <c r="M23" s="122">
        <f t="shared" si="1"/>
        <v>0.9246287927695287</v>
      </c>
      <c r="N23" s="171"/>
      <c r="O23" s="171">
        <v>72493</v>
      </c>
      <c r="P23" s="171"/>
      <c r="Q23" s="171"/>
      <c r="R23" s="171"/>
      <c r="S23" s="171"/>
      <c r="T23" s="171"/>
      <c r="U23" s="171">
        <v>72493</v>
      </c>
    </row>
    <row r="24" spans="1:21" s="146" customFormat="1" ht="160.5" customHeight="1" thickBot="1" x14ac:dyDescent="0.3">
      <c r="A24" s="275"/>
      <c r="B24" s="304"/>
      <c r="C24" s="287"/>
      <c r="D24" s="289"/>
      <c r="E24" s="161" t="s">
        <v>275</v>
      </c>
      <c r="F24" s="161" t="s">
        <v>7</v>
      </c>
      <c r="G24" s="228" t="s">
        <v>413</v>
      </c>
      <c r="H24" s="228">
        <v>15014</v>
      </c>
      <c r="I24" s="230">
        <v>27323728366.666698</v>
      </c>
      <c r="J24" s="120">
        <f>(EDUCACION!AB20*1000000)</f>
        <v>22356100000.000004</v>
      </c>
      <c r="K24" s="120">
        <f t="shared" si="0"/>
        <v>-4967628366.6666946</v>
      </c>
      <c r="L24" s="125">
        <v>17197</v>
      </c>
      <c r="M24" s="122">
        <f t="shared" si="1"/>
        <v>0.87305925452113742</v>
      </c>
      <c r="N24" s="171"/>
      <c r="O24" s="171">
        <v>22356.100000000002</v>
      </c>
      <c r="P24" s="171"/>
      <c r="Q24" s="171"/>
      <c r="R24" s="171"/>
      <c r="S24" s="171"/>
      <c r="T24" s="171"/>
      <c r="U24" s="171">
        <v>22356.100000000002</v>
      </c>
    </row>
    <row r="25" spans="1:21" s="146" customFormat="1" ht="160.5" customHeight="1" thickBot="1" x14ac:dyDescent="0.3">
      <c r="A25" s="275"/>
      <c r="B25" s="304"/>
      <c r="C25" s="287"/>
      <c r="D25" s="289"/>
      <c r="E25" s="161" t="s">
        <v>276</v>
      </c>
      <c r="F25" s="161" t="s">
        <v>289</v>
      </c>
      <c r="G25" s="228"/>
      <c r="H25" s="228">
        <v>519</v>
      </c>
      <c r="I25" s="230" t="s">
        <v>397</v>
      </c>
      <c r="J25" s="120">
        <f>(EDUCACION!AB21*1000000)</f>
        <v>817754400</v>
      </c>
      <c r="K25" s="120" t="e">
        <f t="shared" si="0"/>
        <v>#VALUE!</v>
      </c>
      <c r="L25" s="125">
        <v>545.16960000000006</v>
      </c>
      <c r="M25" s="122">
        <f t="shared" si="1"/>
        <v>0.95199732340174492</v>
      </c>
      <c r="N25" s="171"/>
      <c r="O25" s="171">
        <v>817.75440000000003</v>
      </c>
      <c r="P25" s="171"/>
      <c r="Q25" s="171"/>
      <c r="R25" s="171"/>
      <c r="S25" s="171"/>
      <c r="T25" s="171"/>
      <c r="U25" s="171">
        <v>817.75440000000003</v>
      </c>
    </row>
    <row r="26" spans="1:21" s="146" customFormat="1" ht="160.5" customHeight="1" thickBot="1" x14ac:dyDescent="0.3">
      <c r="A26" s="275"/>
      <c r="B26" s="304"/>
      <c r="C26" s="287"/>
      <c r="D26" s="289"/>
      <c r="E26" s="161" t="s">
        <v>277</v>
      </c>
      <c r="F26" s="161" t="s">
        <v>288</v>
      </c>
      <c r="G26" s="228" t="s">
        <v>398</v>
      </c>
      <c r="H26" s="228">
        <v>117</v>
      </c>
      <c r="I26" s="230" t="s">
        <v>397</v>
      </c>
      <c r="J26" s="120">
        <f>(EDUCACION!AB22*1000000)</f>
        <v>2500000000</v>
      </c>
      <c r="K26" s="120" t="e">
        <f t="shared" si="0"/>
        <v>#VALUE!</v>
      </c>
      <c r="L26" s="125">
        <v>50</v>
      </c>
      <c r="M26" s="122">
        <f t="shared" si="1"/>
        <v>2.34</v>
      </c>
      <c r="N26" s="171"/>
      <c r="O26" s="171">
        <v>750</v>
      </c>
      <c r="P26" s="171"/>
      <c r="Q26" s="171"/>
      <c r="R26" s="171"/>
      <c r="S26" s="171"/>
      <c r="T26" s="171">
        <v>1750</v>
      </c>
      <c r="U26" s="171">
        <v>2500</v>
      </c>
    </row>
    <row r="27" spans="1:21" s="146" customFormat="1" ht="160.5" customHeight="1" thickBot="1" x14ac:dyDescent="0.3">
      <c r="A27" s="275"/>
      <c r="B27" s="304"/>
      <c r="C27" s="287"/>
      <c r="D27" s="289"/>
      <c r="E27" s="161" t="s">
        <v>278</v>
      </c>
      <c r="F27" s="161" t="s">
        <v>287</v>
      </c>
      <c r="G27" s="228" t="s">
        <v>416</v>
      </c>
      <c r="H27" s="228">
        <v>82</v>
      </c>
      <c r="I27" s="230"/>
      <c r="J27" s="120">
        <f>(EDUCACION!AB23*1000000)</f>
        <v>100000000</v>
      </c>
      <c r="K27" s="120">
        <f t="shared" si="0"/>
        <v>100000000</v>
      </c>
      <c r="L27" s="125">
        <v>75.75</v>
      </c>
      <c r="M27" s="122">
        <f t="shared" si="1"/>
        <v>1.0825082508250825</v>
      </c>
      <c r="N27" s="171"/>
      <c r="O27" s="171">
        <v>100</v>
      </c>
      <c r="P27" s="171"/>
      <c r="Q27" s="171"/>
      <c r="R27" s="171"/>
      <c r="S27" s="171"/>
      <c r="T27" s="171"/>
      <c r="U27" s="171">
        <v>100</v>
      </c>
    </row>
    <row r="28" spans="1:21" s="146" customFormat="1" ht="160.5" customHeight="1" thickBot="1" x14ac:dyDescent="0.3">
      <c r="A28" s="275"/>
      <c r="B28" s="304"/>
      <c r="C28" s="287"/>
      <c r="D28" s="289"/>
      <c r="E28" s="161" t="s">
        <v>279</v>
      </c>
      <c r="F28" s="161" t="s">
        <v>388</v>
      </c>
      <c r="G28" s="228" t="s">
        <v>417</v>
      </c>
      <c r="H28" s="228">
        <v>10</v>
      </c>
      <c r="I28" s="230"/>
      <c r="J28" s="120">
        <f>(EDUCACION!AB24*1000000)</f>
        <v>500000000</v>
      </c>
      <c r="K28" s="120">
        <f t="shared" si="0"/>
        <v>500000000</v>
      </c>
      <c r="L28" s="125">
        <v>30</v>
      </c>
      <c r="M28" s="122">
        <f t="shared" si="1"/>
        <v>0.33333333333333331</v>
      </c>
      <c r="N28" s="171"/>
      <c r="O28" s="171">
        <v>500</v>
      </c>
      <c r="P28" s="171"/>
      <c r="Q28" s="171"/>
      <c r="R28" s="171"/>
      <c r="S28" s="171"/>
      <c r="T28" s="171"/>
      <c r="U28" s="171">
        <v>500</v>
      </c>
    </row>
    <row r="29" spans="1:21" s="146" customFormat="1" ht="160.5" customHeight="1" thickBot="1" x14ac:dyDescent="0.3">
      <c r="A29" s="275"/>
      <c r="B29" s="304"/>
      <c r="C29" s="287"/>
      <c r="D29" s="289"/>
      <c r="E29" s="161" t="s">
        <v>280</v>
      </c>
      <c r="F29" s="161" t="s">
        <v>286</v>
      </c>
      <c r="G29" s="228" t="s">
        <v>418</v>
      </c>
      <c r="H29" s="228">
        <v>35</v>
      </c>
      <c r="I29" s="230"/>
      <c r="J29" s="120">
        <f>(EDUCACION!AB25*1000000)</f>
        <v>0</v>
      </c>
      <c r="K29" s="120">
        <f t="shared" si="0"/>
        <v>0</v>
      </c>
      <c r="L29" s="125">
        <v>35</v>
      </c>
      <c r="M29" s="122">
        <f t="shared" si="1"/>
        <v>1</v>
      </c>
      <c r="N29" s="171"/>
      <c r="O29" s="171"/>
      <c r="P29" s="171"/>
      <c r="Q29" s="171"/>
      <c r="R29" s="171"/>
      <c r="S29" s="171"/>
      <c r="T29" s="171"/>
      <c r="U29" s="171">
        <v>0</v>
      </c>
    </row>
    <row r="30" spans="1:21" s="146" customFormat="1" ht="160.5" customHeight="1" thickBot="1" x14ac:dyDescent="0.3">
      <c r="A30" s="275"/>
      <c r="B30" s="304"/>
      <c r="C30" s="287"/>
      <c r="D30" s="289"/>
      <c r="E30" s="161" t="s">
        <v>31</v>
      </c>
      <c r="F30" s="161" t="s">
        <v>285</v>
      </c>
      <c r="G30" s="228" t="s">
        <v>418</v>
      </c>
      <c r="H30" s="228">
        <v>4</v>
      </c>
      <c r="I30" s="230"/>
      <c r="J30" s="120">
        <f>(EDUCACION!AB26*1000000)</f>
        <v>0</v>
      </c>
      <c r="K30" s="120">
        <f t="shared" si="0"/>
        <v>0</v>
      </c>
      <c r="L30" s="125">
        <v>12</v>
      </c>
      <c r="M30" s="122">
        <f t="shared" si="1"/>
        <v>0.33333333333333331</v>
      </c>
      <c r="N30" s="171"/>
      <c r="O30" s="171"/>
      <c r="P30" s="171"/>
      <c r="Q30" s="171"/>
      <c r="R30" s="171"/>
      <c r="S30" s="171"/>
      <c r="T30" s="171"/>
      <c r="U30" s="171">
        <v>0</v>
      </c>
    </row>
    <row r="31" spans="1:21" s="146" customFormat="1" ht="160.5" customHeight="1" thickBot="1" x14ac:dyDescent="0.3">
      <c r="A31" s="275"/>
      <c r="B31" s="304"/>
      <c r="C31" s="287"/>
      <c r="D31" s="289"/>
      <c r="E31" s="161" t="s">
        <v>14</v>
      </c>
      <c r="F31" s="161" t="s">
        <v>284</v>
      </c>
      <c r="G31" s="228" t="s">
        <v>419</v>
      </c>
      <c r="H31" s="228">
        <v>360</v>
      </c>
      <c r="I31" s="230"/>
      <c r="J31" s="120">
        <f>(EDUCACION!AB27*1000000)</f>
        <v>450000000</v>
      </c>
      <c r="K31" s="120">
        <f t="shared" si="0"/>
        <v>450000000</v>
      </c>
      <c r="L31" s="125">
        <v>5006</v>
      </c>
      <c r="M31" s="122">
        <f t="shared" si="1"/>
        <v>7.1913703555733122E-2</v>
      </c>
      <c r="N31" s="171"/>
      <c r="O31" s="171">
        <v>450</v>
      </c>
      <c r="P31" s="171"/>
      <c r="Q31" s="171"/>
      <c r="R31" s="171"/>
      <c r="S31" s="171"/>
      <c r="T31" s="171"/>
      <c r="U31" s="171">
        <v>450</v>
      </c>
    </row>
    <row r="32" spans="1:21" s="146" customFormat="1" ht="160.5" customHeight="1" thickBot="1" x14ac:dyDescent="0.3">
      <c r="A32" s="275"/>
      <c r="B32" s="304"/>
      <c r="C32" s="287"/>
      <c r="D32" s="289"/>
      <c r="E32" s="161" t="s">
        <v>16</v>
      </c>
      <c r="F32" s="161" t="s">
        <v>283</v>
      </c>
      <c r="G32" s="228" t="s">
        <v>420</v>
      </c>
      <c r="H32" s="228">
        <v>34</v>
      </c>
      <c r="I32" s="230"/>
      <c r="J32" s="120">
        <f>(EDUCACION!AB28*1000000)</f>
        <v>150000000</v>
      </c>
      <c r="K32" s="120">
        <f t="shared" si="0"/>
        <v>150000000</v>
      </c>
      <c r="L32" s="125">
        <v>387</v>
      </c>
      <c r="M32" s="122">
        <f t="shared" si="1"/>
        <v>8.7855297157622733E-2</v>
      </c>
      <c r="N32" s="171"/>
      <c r="O32" s="171">
        <v>150</v>
      </c>
      <c r="P32" s="171"/>
      <c r="Q32" s="171"/>
      <c r="R32" s="171"/>
      <c r="S32" s="171"/>
      <c r="T32" s="171"/>
      <c r="U32" s="171">
        <v>150</v>
      </c>
    </row>
    <row r="33" spans="1:21" s="146" customFormat="1" ht="160.5" customHeight="1" thickBot="1" x14ac:dyDescent="0.3">
      <c r="A33" s="275"/>
      <c r="B33" s="304"/>
      <c r="C33" s="287"/>
      <c r="D33" s="289"/>
      <c r="E33" s="161" t="s">
        <v>281</v>
      </c>
      <c r="F33" s="161" t="s">
        <v>282</v>
      </c>
      <c r="G33" s="228" t="s">
        <v>453</v>
      </c>
      <c r="H33" s="228">
        <v>120</v>
      </c>
      <c r="I33" s="230">
        <v>9000000</v>
      </c>
      <c r="J33" s="120">
        <f>(EDUCACION!AB29*1000000)</f>
        <v>100000000</v>
      </c>
      <c r="K33" s="120">
        <f t="shared" si="0"/>
        <v>91000000</v>
      </c>
      <c r="L33" s="125">
        <v>130</v>
      </c>
      <c r="M33" s="122">
        <f t="shared" si="1"/>
        <v>0.92307692307692313</v>
      </c>
      <c r="N33" s="171"/>
      <c r="O33" s="171"/>
      <c r="P33" s="171"/>
      <c r="Q33" s="171">
        <v>100</v>
      </c>
      <c r="R33" s="171"/>
      <c r="S33" s="171"/>
      <c r="T33" s="171"/>
      <c r="U33" s="171">
        <v>100</v>
      </c>
    </row>
    <row r="34" spans="1:21" s="146" customFormat="1" ht="160.5" customHeight="1" thickBot="1" x14ac:dyDescent="0.3">
      <c r="A34" s="275"/>
      <c r="B34" s="304"/>
      <c r="C34" s="287"/>
      <c r="D34" s="289"/>
      <c r="E34" s="161" t="s">
        <v>256</v>
      </c>
      <c r="F34" s="161" t="s">
        <v>13</v>
      </c>
      <c r="G34" s="228" t="s">
        <v>421</v>
      </c>
      <c r="H34" s="228">
        <v>132</v>
      </c>
      <c r="I34" s="230">
        <v>40000000</v>
      </c>
      <c r="J34" s="120">
        <f>(EDUCACION!AB30*1000000)</f>
        <v>75000000</v>
      </c>
      <c r="K34" s="120">
        <f t="shared" si="0"/>
        <v>35000000</v>
      </c>
      <c r="L34" s="125">
        <v>50</v>
      </c>
      <c r="M34" s="122">
        <f t="shared" si="1"/>
        <v>2.64</v>
      </c>
      <c r="N34" s="171"/>
      <c r="O34" s="171"/>
      <c r="P34" s="171"/>
      <c r="Q34" s="171">
        <v>75</v>
      </c>
      <c r="R34" s="171"/>
      <c r="S34" s="171"/>
      <c r="T34" s="171"/>
      <c r="U34" s="171">
        <v>75</v>
      </c>
    </row>
    <row r="35" spans="1:21" s="146" customFormat="1" ht="160.5" customHeight="1" thickBot="1" x14ac:dyDescent="0.3">
      <c r="A35" s="275"/>
      <c r="B35" s="304"/>
      <c r="C35" s="287"/>
      <c r="D35" s="289"/>
      <c r="E35" s="161" t="s">
        <v>19</v>
      </c>
      <c r="F35" s="161" t="s">
        <v>20</v>
      </c>
      <c r="G35" s="228" t="s">
        <v>422</v>
      </c>
      <c r="H35" s="228">
        <v>118</v>
      </c>
      <c r="I35" s="230"/>
      <c r="J35" s="120">
        <f>(EDUCACION!AB31*1000000)</f>
        <v>30000000</v>
      </c>
      <c r="K35" s="120">
        <f t="shared" si="0"/>
        <v>30000000</v>
      </c>
      <c r="L35" s="125">
        <v>100</v>
      </c>
      <c r="M35" s="122">
        <f t="shared" si="1"/>
        <v>1.18</v>
      </c>
      <c r="N35" s="171"/>
      <c r="O35" s="171">
        <v>30</v>
      </c>
      <c r="P35" s="171"/>
      <c r="Q35" s="171"/>
      <c r="R35" s="171"/>
      <c r="S35" s="171"/>
      <c r="T35" s="171"/>
      <c r="U35" s="171">
        <v>30</v>
      </c>
    </row>
    <row r="36" spans="1:21" s="146" customFormat="1" ht="160.5" customHeight="1" thickBot="1" x14ac:dyDescent="0.3">
      <c r="A36" s="275"/>
      <c r="B36" s="304"/>
      <c r="C36" s="287"/>
      <c r="D36" s="289"/>
      <c r="E36" s="161" t="s">
        <v>21</v>
      </c>
      <c r="F36" s="161" t="s">
        <v>22</v>
      </c>
      <c r="G36" s="228" t="s">
        <v>423</v>
      </c>
      <c r="H36" s="228">
        <v>0</v>
      </c>
      <c r="I36" s="230"/>
      <c r="J36" s="120">
        <f>(EDUCACION!AB32*1000000)</f>
        <v>80000000</v>
      </c>
      <c r="K36" s="120">
        <f t="shared" si="0"/>
        <v>80000000</v>
      </c>
      <c r="L36" s="125">
        <v>1</v>
      </c>
      <c r="M36" s="122">
        <f t="shared" si="1"/>
        <v>0</v>
      </c>
      <c r="N36" s="171"/>
      <c r="O36" s="171">
        <v>80</v>
      </c>
      <c r="P36" s="171"/>
      <c r="Q36" s="171"/>
      <c r="R36" s="171"/>
      <c r="S36" s="171"/>
      <c r="T36" s="171"/>
      <c r="U36" s="171">
        <v>80</v>
      </c>
    </row>
    <row r="37" spans="1:21" s="146" customFormat="1" ht="160.5" customHeight="1" thickBot="1" x14ac:dyDescent="0.3">
      <c r="A37" s="275"/>
      <c r="B37" s="304"/>
      <c r="C37" s="287"/>
      <c r="D37" s="289"/>
      <c r="E37" s="161" t="s">
        <v>23</v>
      </c>
      <c r="F37" s="161" t="s">
        <v>24</v>
      </c>
      <c r="G37" s="228"/>
      <c r="H37" s="228">
        <v>25</v>
      </c>
      <c r="I37" s="230"/>
      <c r="J37" s="120">
        <f>(EDUCACION!AB33*1000000)</f>
        <v>200000000</v>
      </c>
      <c r="K37" s="120">
        <f t="shared" si="0"/>
        <v>200000000</v>
      </c>
      <c r="L37" s="125">
        <v>40</v>
      </c>
      <c r="M37" s="122">
        <f t="shared" si="1"/>
        <v>0.625</v>
      </c>
      <c r="N37" s="171"/>
      <c r="O37" s="171">
        <v>100</v>
      </c>
      <c r="P37" s="171"/>
      <c r="Q37" s="171">
        <v>100</v>
      </c>
      <c r="R37" s="171"/>
      <c r="S37" s="171"/>
      <c r="T37" s="171"/>
      <c r="U37" s="171">
        <v>200</v>
      </c>
    </row>
    <row r="38" spans="1:21" s="146" customFormat="1" ht="160.5" customHeight="1" thickBot="1" x14ac:dyDescent="0.3">
      <c r="A38" s="275"/>
      <c r="B38" s="304"/>
      <c r="C38" s="287"/>
      <c r="D38" s="289"/>
      <c r="E38" s="161" t="s">
        <v>25</v>
      </c>
      <c r="F38" s="161" t="s">
        <v>26</v>
      </c>
      <c r="G38" s="228" t="s">
        <v>467</v>
      </c>
      <c r="H38" s="228">
        <v>92</v>
      </c>
      <c r="I38" s="230"/>
      <c r="J38" s="120">
        <f>(EDUCACION!AB34*1000000)</f>
        <v>60000000</v>
      </c>
      <c r="K38" s="120">
        <f t="shared" si="0"/>
        <v>60000000</v>
      </c>
      <c r="L38" s="125">
        <v>50</v>
      </c>
      <c r="M38" s="122">
        <f t="shared" si="1"/>
        <v>1.84</v>
      </c>
      <c r="N38" s="171"/>
      <c r="O38" s="171">
        <v>60</v>
      </c>
      <c r="P38" s="171"/>
      <c r="Q38" s="171"/>
      <c r="R38" s="171"/>
      <c r="S38" s="171"/>
      <c r="T38" s="171"/>
      <c r="U38" s="171">
        <v>60</v>
      </c>
    </row>
    <row r="39" spans="1:21" s="146" customFormat="1" ht="160.5" customHeight="1" thickBot="1" x14ac:dyDescent="0.3">
      <c r="A39" s="275"/>
      <c r="B39" s="304"/>
      <c r="C39" s="287"/>
      <c r="D39" s="289"/>
      <c r="E39" s="161" t="s">
        <v>27</v>
      </c>
      <c r="F39" s="161" t="s">
        <v>28</v>
      </c>
      <c r="G39" s="228"/>
      <c r="H39" s="228">
        <v>1</v>
      </c>
      <c r="I39" s="230"/>
      <c r="J39" s="120">
        <f>(EDUCACION!AB35*1000000)</f>
        <v>0</v>
      </c>
      <c r="K39" s="120">
        <f t="shared" si="0"/>
        <v>0</v>
      </c>
      <c r="L39" s="125">
        <v>1</v>
      </c>
      <c r="M39" s="122">
        <f t="shared" si="1"/>
        <v>1</v>
      </c>
      <c r="N39" s="171"/>
      <c r="O39" s="171"/>
      <c r="P39" s="171"/>
      <c r="Q39" s="171"/>
      <c r="R39" s="171"/>
      <c r="S39" s="171"/>
      <c r="T39" s="171"/>
      <c r="U39" s="171">
        <v>0</v>
      </c>
    </row>
    <row r="40" spans="1:21" s="146" customFormat="1" ht="160.5" customHeight="1" thickBot="1" x14ac:dyDescent="0.3">
      <c r="A40" s="275"/>
      <c r="B40" s="304"/>
      <c r="C40" s="287"/>
      <c r="D40" s="289"/>
      <c r="E40" s="161" t="s">
        <v>76</v>
      </c>
      <c r="F40" s="161" t="s">
        <v>33</v>
      </c>
      <c r="G40" s="228"/>
      <c r="H40" s="228">
        <v>72</v>
      </c>
      <c r="I40" s="230"/>
      <c r="J40" s="120">
        <f>(EDUCACION!AB36*1000000)</f>
        <v>0</v>
      </c>
      <c r="K40" s="120">
        <f t="shared" si="0"/>
        <v>0</v>
      </c>
      <c r="L40" s="125">
        <v>151</v>
      </c>
      <c r="M40" s="122">
        <f t="shared" si="1"/>
        <v>0.47682119205298013</v>
      </c>
      <c r="N40" s="171"/>
      <c r="O40" s="171"/>
      <c r="P40" s="171"/>
      <c r="Q40" s="171"/>
      <c r="R40" s="171"/>
      <c r="S40" s="171"/>
      <c r="T40" s="171"/>
      <c r="U40" s="171">
        <v>0</v>
      </c>
    </row>
    <row r="41" spans="1:21" s="146" customFormat="1" ht="160.5" customHeight="1" thickBot="1" x14ac:dyDescent="0.3">
      <c r="A41" s="275"/>
      <c r="B41" s="304"/>
      <c r="C41" s="287"/>
      <c r="D41" s="289"/>
      <c r="E41" s="161" t="s">
        <v>34</v>
      </c>
      <c r="F41" s="161" t="s">
        <v>35</v>
      </c>
      <c r="G41" s="228"/>
      <c r="H41" s="228">
        <v>6</v>
      </c>
      <c r="I41" s="230"/>
      <c r="J41" s="120">
        <f>(EDUCACION!AB37*1000000)</f>
        <v>0</v>
      </c>
      <c r="K41" s="120">
        <f t="shared" si="0"/>
        <v>0</v>
      </c>
      <c r="L41" s="125">
        <v>28</v>
      </c>
      <c r="M41" s="122">
        <f t="shared" si="1"/>
        <v>0.21428571428571427</v>
      </c>
      <c r="N41" s="171"/>
      <c r="O41" s="171"/>
      <c r="P41" s="171"/>
      <c r="Q41" s="171"/>
      <c r="R41" s="171"/>
      <c r="S41" s="171"/>
      <c r="T41" s="171"/>
      <c r="U41" s="171">
        <v>0</v>
      </c>
    </row>
    <row r="42" spans="1:21" s="146" customFormat="1" ht="160.5" customHeight="1" thickBot="1" x14ac:dyDescent="0.3">
      <c r="A42" s="275"/>
      <c r="B42" s="304"/>
      <c r="C42" s="287"/>
      <c r="D42" s="289"/>
      <c r="E42" s="161" t="s">
        <v>36</v>
      </c>
      <c r="F42" s="161" t="s">
        <v>37</v>
      </c>
      <c r="G42" s="228"/>
      <c r="H42" s="228">
        <v>35</v>
      </c>
      <c r="I42" s="230"/>
      <c r="J42" s="120">
        <f>(EDUCACION!AB38*1000000)</f>
        <v>100000000</v>
      </c>
      <c r="K42" s="120">
        <f t="shared" si="0"/>
        <v>100000000</v>
      </c>
      <c r="L42" s="125">
        <v>22</v>
      </c>
      <c r="M42" s="122">
        <f t="shared" si="1"/>
        <v>1.5909090909090908</v>
      </c>
      <c r="N42" s="171"/>
      <c r="O42" s="171">
        <v>100</v>
      </c>
      <c r="P42" s="171"/>
      <c r="Q42" s="171"/>
      <c r="R42" s="171"/>
      <c r="S42" s="171"/>
      <c r="T42" s="171"/>
      <c r="U42" s="171">
        <v>100</v>
      </c>
    </row>
    <row r="43" spans="1:21" s="146" customFormat="1" ht="160.5" customHeight="1" thickBot="1" x14ac:dyDescent="0.3">
      <c r="A43" s="275"/>
      <c r="B43" s="304"/>
      <c r="C43" s="287"/>
      <c r="D43" s="289"/>
      <c r="E43" s="161" t="s">
        <v>257</v>
      </c>
      <c r="F43" s="161" t="s">
        <v>37</v>
      </c>
      <c r="G43" s="228"/>
      <c r="H43" s="228">
        <v>30</v>
      </c>
      <c r="I43" s="230"/>
      <c r="J43" s="120">
        <f>(EDUCACION!AB39*1000000)</f>
        <v>250000000</v>
      </c>
      <c r="K43" s="120">
        <f t="shared" si="0"/>
        <v>250000000</v>
      </c>
      <c r="L43" s="125">
        <v>30</v>
      </c>
      <c r="M43" s="122">
        <f t="shared" si="1"/>
        <v>1</v>
      </c>
      <c r="N43" s="171"/>
      <c r="O43" s="171"/>
      <c r="P43" s="171"/>
      <c r="Q43" s="171">
        <v>250</v>
      </c>
      <c r="R43" s="171"/>
      <c r="S43" s="171"/>
      <c r="T43" s="171"/>
      <c r="U43" s="171">
        <v>250</v>
      </c>
    </row>
    <row r="44" spans="1:21" s="146" customFormat="1" ht="160.5" customHeight="1" thickBot="1" x14ac:dyDescent="0.3">
      <c r="A44" s="275"/>
      <c r="B44" s="304"/>
      <c r="C44" s="287"/>
      <c r="D44" s="289"/>
      <c r="E44" s="161" t="s">
        <v>451</v>
      </c>
      <c r="F44" s="161" t="s">
        <v>77</v>
      </c>
      <c r="G44" s="228" t="s">
        <v>406</v>
      </c>
      <c r="H44" s="228">
        <v>136</v>
      </c>
      <c r="I44" s="230">
        <v>17000000000</v>
      </c>
      <c r="J44" s="120">
        <f>(EDUCACION!AB40*1000000)</f>
        <v>20996000000</v>
      </c>
      <c r="K44" s="120">
        <f t="shared" si="0"/>
        <v>3996000000</v>
      </c>
      <c r="L44" s="125">
        <v>66</v>
      </c>
      <c r="M44" s="122">
        <f t="shared" si="1"/>
        <v>2.0606060606060606</v>
      </c>
      <c r="N44" s="171"/>
      <c r="O44" s="171"/>
      <c r="P44" s="171"/>
      <c r="Q44" s="171">
        <v>20996</v>
      </c>
      <c r="R44" s="171"/>
      <c r="S44" s="171"/>
      <c r="T44" s="171"/>
      <c r="U44" s="171">
        <v>20996</v>
      </c>
    </row>
    <row r="45" spans="1:21" s="146" customFormat="1" ht="160.5" customHeight="1" thickBot="1" x14ac:dyDescent="0.3">
      <c r="A45" s="275"/>
      <c r="B45" s="304"/>
      <c r="C45" s="287"/>
      <c r="D45" s="289"/>
      <c r="E45" s="161" t="s">
        <v>290</v>
      </c>
      <c r="F45" s="161" t="s">
        <v>38</v>
      </c>
      <c r="G45" s="228" t="s">
        <v>407</v>
      </c>
      <c r="H45" s="228">
        <v>0</v>
      </c>
      <c r="I45" s="230">
        <v>0</v>
      </c>
      <c r="J45" s="120">
        <f>(EDUCACION!AB41*1000000)</f>
        <v>3600000000</v>
      </c>
      <c r="K45" s="120">
        <f t="shared" si="0"/>
        <v>3600000000</v>
      </c>
      <c r="L45" s="125">
        <v>1500</v>
      </c>
      <c r="M45" s="122">
        <f t="shared" si="1"/>
        <v>0</v>
      </c>
      <c r="N45" s="171"/>
      <c r="O45" s="171">
        <v>600</v>
      </c>
      <c r="P45" s="171"/>
      <c r="Q45" s="171"/>
      <c r="R45" s="171"/>
      <c r="S45" s="171"/>
      <c r="T45" s="171">
        <v>3000</v>
      </c>
      <c r="U45" s="171">
        <v>3600</v>
      </c>
    </row>
    <row r="46" spans="1:21" s="146" customFormat="1" ht="160.5" customHeight="1" thickBot="1" x14ac:dyDescent="0.3">
      <c r="A46" s="275"/>
      <c r="B46" s="304"/>
      <c r="C46" s="287"/>
      <c r="D46" s="289"/>
      <c r="E46" s="161" t="s">
        <v>291</v>
      </c>
      <c r="F46" s="161" t="s">
        <v>39</v>
      </c>
      <c r="G46" s="228" t="s">
        <v>424</v>
      </c>
      <c r="H46" s="228">
        <v>80</v>
      </c>
      <c r="I46" s="230">
        <v>2000000000</v>
      </c>
      <c r="J46" s="120">
        <f>(EDUCACION!AB42*1000000)</f>
        <v>200000000</v>
      </c>
      <c r="K46" s="120">
        <f t="shared" si="0"/>
        <v>-1800000000</v>
      </c>
      <c r="L46" s="125">
        <v>30</v>
      </c>
      <c r="M46" s="122">
        <f t="shared" si="1"/>
        <v>2.6666666666666665</v>
      </c>
      <c r="N46" s="171"/>
      <c r="O46" s="171"/>
      <c r="P46" s="171"/>
      <c r="Q46" s="171"/>
      <c r="R46" s="171"/>
      <c r="S46" s="171"/>
      <c r="T46" s="171">
        <v>200</v>
      </c>
      <c r="U46" s="171">
        <v>200</v>
      </c>
    </row>
    <row r="47" spans="1:21" s="146" customFormat="1" ht="160.5" customHeight="1" thickBot="1" x14ac:dyDescent="0.3">
      <c r="A47" s="275"/>
      <c r="B47" s="304"/>
      <c r="C47" s="287"/>
      <c r="D47" s="290"/>
      <c r="E47" s="161" t="s">
        <v>292</v>
      </c>
      <c r="F47" s="161" t="s">
        <v>243</v>
      </c>
      <c r="G47" s="228" t="s">
        <v>411</v>
      </c>
      <c r="H47" s="228">
        <v>0</v>
      </c>
      <c r="I47" s="230"/>
      <c r="J47" s="120">
        <f>(EDUCACION!AB43*1000000)</f>
        <v>170000000</v>
      </c>
      <c r="K47" s="120">
        <f t="shared" si="0"/>
        <v>170000000</v>
      </c>
      <c r="L47" s="125">
        <v>50</v>
      </c>
      <c r="M47" s="122">
        <f t="shared" si="1"/>
        <v>0</v>
      </c>
      <c r="N47" s="171">
        <v>20</v>
      </c>
      <c r="O47" s="171"/>
      <c r="P47" s="171"/>
      <c r="Q47" s="171">
        <v>150</v>
      </c>
      <c r="R47" s="171"/>
      <c r="S47" s="171"/>
      <c r="T47" s="171"/>
      <c r="U47" s="171">
        <v>170</v>
      </c>
    </row>
    <row r="48" spans="1:21" s="146" customFormat="1" ht="160.5" customHeight="1" thickBot="1" x14ac:dyDescent="0.3">
      <c r="A48" s="275"/>
      <c r="B48" s="304"/>
      <c r="C48" s="302" t="s">
        <v>137</v>
      </c>
      <c r="D48" s="293" t="s">
        <v>138</v>
      </c>
      <c r="E48" s="161" t="s">
        <v>441</v>
      </c>
      <c r="F48" s="161" t="s">
        <v>152</v>
      </c>
      <c r="G48" s="228" t="s">
        <v>442</v>
      </c>
      <c r="H48" s="228">
        <v>0</v>
      </c>
      <c r="I48" s="230"/>
      <c r="J48" s="120">
        <f>(EDUCACION!AB47*1000000)</f>
        <v>150000000</v>
      </c>
      <c r="K48" s="120">
        <f t="shared" si="0"/>
        <v>150000000</v>
      </c>
      <c r="L48" s="128">
        <v>28</v>
      </c>
      <c r="M48" s="122">
        <f t="shared" si="1"/>
        <v>0</v>
      </c>
      <c r="N48" s="171"/>
      <c r="O48" s="171">
        <v>150</v>
      </c>
      <c r="P48" s="171"/>
      <c r="Q48" s="171"/>
      <c r="R48" s="171"/>
      <c r="S48" s="171"/>
      <c r="T48" s="171"/>
      <c r="U48" s="171">
        <v>150</v>
      </c>
    </row>
    <row r="49" spans="1:21" s="146" customFormat="1" ht="160.5" customHeight="1" thickBot="1" x14ac:dyDescent="0.3">
      <c r="A49" s="275"/>
      <c r="B49" s="304"/>
      <c r="C49" s="287"/>
      <c r="D49" s="289"/>
      <c r="E49" s="161" t="s">
        <v>297</v>
      </c>
      <c r="F49" s="161" t="s">
        <v>155</v>
      </c>
      <c r="G49" s="228" t="s">
        <v>425</v>
      </c>
      <c r="H49" s="228">
        <v>120</v>
      </c>
      <c r="I49" s="230"/>
      <c r="J49" s="120">
        <f>(EDUCACION!AB48*1000000)</f>
        <v>22000000</v>
      </c>
      <c r="K49" s="120">
        <f t="shared" si="0"/>
        <v>22000000</v>
      </c>
      <c r="L49" s="128">
        <v>60</v>
      </c>
      <c r="M49" s="122">
        <f t="shared" si="1"/>
        <v>2</v>
      </c>
      <c r="N49" s="171"/>
      <c r="O49" s="171">
        <v>22</v>
      </c>
      <c r="P49" s="171"/>
      <c r="Q49" s="171"/>
      <c r="R49" s="171"/>
      <c r="S49" s="171"/>
      <c r="T49" s="171"/>
      <c r="U49" s="171">
        <v>22</v>
      </c>
    </row>
    <row r="50" spans="1:21" s="146" customFormat="1" ht="205.5" customHeight="1" thickBot="1" x14ac:dyDescent="0.3">
      <c r="A50" s="275"/>
      <c r="B50" s="304"/>
      <c r="C50" s="287"/>
      <c r="D50" s="289"/>
      <c r="E50" s="161" t="s">
        <v>298</v>
      </c>
      <c r="F50" s="161" t="s">
        <v>191</v>
      </c>
      <c r="G50" s="228" t="s">
        <v>445</v>
      </c>
      <c r="H50" s="228">
        <v>0</v>
      </c>
      <c r="I50" s="230"/>
      <c r="J50" s="120">
        <f>(EDUCACION!AB49*1000000)</f>
        <v>30000000</v>
      </c>
      <c r="K50" s="120">
        <f t="shared" si="0"/>
        <v>30000000</v>
      </c>
      <c r="L50" s="128">
        <v>3</v>
      </c>
      <c r="M50" s="122">
        <f t="shared" si="1"/>
        <v>0</v>
      </c>
      <c r="N50" s="171">
        <v>30</v>
      </c>
      <c r="O50" s="171"/>
      <c r="P50" s="171"/>
      <c r="Q50" s="171"/>
      <c r="R50" s="171"/>
      <c r="S50" s="171"/>
      <c r="T50" s="171"/>
      <c r="U50" s="171">
        <v>30</v>
      </c>
    </row>
    <row r="51" spans="1:21" s="146" customFormat="1" ht="160.5" customHeight="1" thickBot="1" x14ac:dyDescent="0.3">
      <c r="A51" s="275"/>
      <c r="B51" s="304"/>
      <c r="C51" s="287"/>
      <c r="D51" s="290"/>
      <c r="E51" s="161" t="s">
        <v>299</v>
      </c>
      <c r="F51" s="161" t="s">
        <v>194</v>
      </c>
      <c r="G51" s="228" t="s">
        <v>426</v>
      </c>
      <c r="H51" s="228">
        <v>1</v>
      </c>
      <c r="I51" s="230"/>
      <c r="J51" s="120">
        <f>(EDUCACION!AB50*1000000)</f>
        <v>0</v>
      </c>
      <c r="K51" s="120">
        <f t="shared" si="0"/>
        <v>0</v>
      </c>
      <c r="L51" s="128">
        <v>1</v>
      </c>
      <c r="M51" s="122">
        <f t="shared" si="1"/>
        <v>1</v>
      </c>
      <c r="N51" s="171"/>
      <c r="O51" s="171"/>
      <c r="P51" s="171"/>
      <c r="Q51" s="171"/>
      <c r="R51" s="171"/>
      <c r="S51" s="171"/>
      <c r="T51" s="171"/>
      <c r="U51" s="171">
        <v>0</v>
      </c>
    </row>
    <row r="52" spans="1:21" s="146" customFormat="1" ht="160.5" customHeight="1" thickBot="1" x14ac:dyDescent="0.3">
      <c r="A52" s="275"/>
      <c r="B52" s="296"/>
      <c r="C52" s="297"/>
      <c r="D52" s="232" t="s">
        <v>139</v>
      </c>
      <c r="E52" s="161" t="s">
        <v>300</v>
      </c>
      <c r="F52" s="161" t="s">
        <v>196</v>
      </c>
      <c r="G52" s="228" t="s">
        <v>427</v>
      </c>
      <c r="H52" s="228">
        <v>1</v>
      </c>
      <c r="I52" s="230"/>
      <c r="J52" s="120">
        <f>(EDUCACION!AB51*1000000)</f>
        <v>0</v>
      </c>
      <c r="K52" s="120">
        <f t="shared" si="0"/>
        <v>0</v>
      </c>
      <c r="L52" s="125"/>
      <c r="M52" s="122"/>
      <c r="N52" s="171"/>
      <c r="O52" s="171"/>
      <c r="P52" s="171"/>
      <c r="Q52" s="171"/>
      <c r="R52" s="171"/>
      <c r="S52" s="171"/>
      <c r="T52" s="171"/>
      <c r="U52" s="171">
        <v>0</v>
      </c>
    </row>
    <row r="53" spans="1:21" s="146" customFormat="1" ht="160.5" customHeight="1" thickBot="1" x14ac:dyDescent="0.3">
      <c r="A53" s="275"/>
      <c r="B53" s="304" t="s">
        <v>65</v>
      </c>
      <c r="C53" s="302" t="s">
        <v>142</v>
      </c>
      <c r="D53" s="293"/>
      <c r="E53" s="302" t="s">
        <v>302</v>
      </c>
      <c r="F53" s="161" t="s">
        <v>303</v>
      </c>
      <c r="G53" s="228" t="s">
        <v>428</v>
      </c>
      <c r="H53" s="228">
        <v>1</v>
      </c>
      <c r="I53" s="230"/>
      <c r="J53" s="120">
        <f>(EDUCACION!AB54*1000000)</f>
        <v>500000000</v>
      </c>
      <c r="K53" s="120">
        <f t="shared" si="0"/>
        <v>500000000</v>
      </c>
      <c r="L53" s="128">
        <v>1</v>
      </c>
      <c r="M53" s="122">
        <f t="shared" si="1"/>
        <v>1</v>
      </c>
      <c r="N53" s="171"/>
      <c r="O53" s="171"/>
      <c r="P53" s="171"/>
      <c r="Q53" s="171">
        <v>500</v>
      </c>
      <c r="R53" s="171"/>
      <c r="S53" s="171"/>
      <c r="T53" s="171"/>
      <c r="U53" s="171">
        <v>500</v>
      </c>
    </row>
    <row r="54" spans="1:21" s="146" customFormat="1" ht="160.5" customHeight="1" thickBot="1" x14ac:dyDescent="0.3">
      <c r="A54" s="275"/>
      <c r="B54" s="304"/>
      <c r="C54" s="297"/>
      <c r="D54" s="290"/>
      <c r="E54" s="297"/>
      <c r="F54" s="161" t="s">
        <v>304</v>
      </c>
      <c r="G54" s="228"/>
      <c r="H54" s="228"/>
      <c r="I54" s="230"/>
      <c r="J54" s="120">
        <f>(EDUCACION!AB55*1000000)</f>
        <v>0</v>
      </c>
      <c r="K54" s="120">
        <f t="shared" si="0"/>
        <v>0</v>
      </c>
      <c r="L54" s="128">
        <v>2</v>
      </c>
      <c r="M54" s="122">
        <f t="shared" si="1"/>
        <v>0</v>
      </c>
      <c r="N54" s="171"/>
      <c r="O54" s="171"/>
      <c r="P54" s="171"/>
      <c r="Q54" s="171"/>
      <c r="R54" s="171"/>
      <c r="S54" s="171"/>
      <c r="T54" s="171"/>
      <c r="U54" s="171">
        <v>0</v>
      </c>
    </row>
    <row r="55" spans="1:21" s="146" customFormat="1" ht="160.5" customHeight="1" thickBot="1" x14ac:dyDescent="0.3">
      <c r="A55" s="275"/>
      <c r="B55" s="304"/>
      <c r="C55" s="308" t="s">
        <v>159</v>
      </c>
      <c r="D55" s="309" t="s">
        <v>160</v>
      </c>
      <c r="E55" s="161" t="s">
        <v>97</v>
      </c>
      <c r="F55" s="161" t="s">
        <v>372</v>
      </c>
      <c r="G55" s="228" t="s">
        <v>400</v>
      </c>
      <c r="H55" s="228">
        <v>256</v>
      </c>
      <c r="I55" s="230" t="s">
        <v>399</v>
      </c>
      <c r="J55" s="120">
        <f>(EDUCACION!AB58*1000000)</f>
        <v>500000000</v>
      </c>
      <c r="K55" s="120" t="e">
        <f t="shared" si="0"/>
        <v>#VALUE!</v>
      </c>
      <c r="L55" s="125">
        <v>1000</v>
      </c>
      <c r="M55" s="122">
        <f t="shared" si="1"/>
        <v>0.25600000000000001</v>
      </c>
      <c r="N55" s="171"/>
      <c r="O55" s="171"/>
      <c r="P55" s="171"/>
      <c r="Q55" s="171"/>
      <c r="R55" s="171"/>
      <c r="S55" s="171"/>
      <c r="T55" s="171">
        <v>500</v>
      </c>
      <c r="U55" s="171">
        <v>500</v>
      </c>
    </row>
    <row r="56" spans="1:21" s="146" customFormat="1" ht="160.5" customHeight="1" thickBot="1" x14ac:dyDescent="0.3">
      <c r="A56" s="275"/>
      <c r="B56" s="304"/>
      <c r="C56" s="281"/>
      <c r="D56" s="284"/>
      <c r="E56" s="161" t="s">
        <v>307</v>
      </c>
      <c r="F56" s="161" t="s">
        <v>370</v>
      </c>
      <c r="G56" s="228" t="s">
        <v>401</v>
      </c>
      <c r="H56" s="228">
        <v>3761</v>
      </c>
      <c r="I56" s="230" t="s">
        <v>399</v>
      </c>
      <c r="J56" s="120">
        <f>(EDUCACION!AB59*1000000)</f>
        <v>5348000000</v>
      </c>
      <c r="K56" s="120" t="e">
        <f t="shared" si="0"/>
        <v>#VALUE!</v>
      </c>
      <c r="L56" s="125">
        <v>4457</v>
      </c>
      <c r="M56" s="122">
        <f t="shared" si="1"/>
        <v>0.84384114875476779</v>
      </c>
      <c r="N56" s="171"/>
      <c r="O56" s="171">
        <v>5348</v>
      </c>
      <c r="P56" s="171"/>
      <c r="Q56" s="171"/>
      <c r="R56" s="171"/>
      <c r="S56" s="171"/>
      <c r="T56" s="171"/>
      <c r="U56" s="171">
        <v>5348</v>
      </c>
    </row>
    <row r="57" spans="1:21" s="146" customFormat="1" ht="160.5" customHeight="1" thickBot="1" x14ac:dyDescent="0.3">
      <c r="A57" s="275"/>
      <c r="B57" s="303" t="s">
        <v>199</v>
      </c>
      <c r="C57" s="231" t="s">
        <v>46</v>
      </c>
      <c r="D57" s="232"/>
      <c r="E57" s="161" t="s">
        <v>309</v>
      </c>
      <c r="F57" s="161" t="s">
        <v>369</v>
      </c>
      <c r="G57" s="228" t="s">
        <v>403</v>
      </c>
      <c r="H57" s="228">
        <v>2363</v>
      </c>
      <c r="I57" s="230" t="s">
        <v>397</v>
      </c>
      <c r="J57" s="120">
        <f>(EDUCACION!AB62*1000000)</f>
        <v>2891000000</v>
      </c>
      <c r="K57" s="120" t="e">
        <f t="shared" si="0"/>
        <v>#VALUE!</v>
      </c>
      <c r="L57" s="125">
        <v>2409</v>
      </c>
      <c r="M57" s="122">
        <f t="shared" si="1"/>
        <v>0.98090493980904936</v>
      </c>
      <c r="N57" s="171"/>
      <c r="O57" s="171">
        <v>2891</v>
      </c>
      <c r="P57" s="171"/>
      <c r="Q57" s="171"/>
      <c r="R57" s="171"/>
      <c r="S57" s="171"/>
      <c r="T57" s="171"/>
      <c r="U57" s="171">
        <v>2891</v>
      </c>
    </row>
    <row r="58" spans="1:21" s="146" customFormat="1" ht="160.5" customHeight="1" thickBot="1" x14ac:dyDescent="0.3">
      <c r="A58" s="275"/>
      <c r="B58" s="304"/>
      <c r="C58" s="231" t="s">
        <v>144</v>
      </c>
      <c r="D58" s="232"/>
      <c r="E58" s="161" t="s">
        <v>310</v>
      </c>
      <c r="F58" s="161" t="s">
        <v>368</v>
      </c>
      <c r="G58" s="228" t="s">
        <v>446</v>
      </c>
      <c r="H58" s="228">
        <v>0</v>
      </c>
      <c r="I58" s="230"/>
      <c r="J58" s="120">
        <f>(EDUCACION!AB63*1000000)</f>
        <v>10000000</v>
      </c>
      <c r="K58" s="120">
        <f t="shared" si="0"/>
        <v>10000000</v>
      </c>
      <c r="L58" s="128">
        <v>10</v>
      </c>
      <c r="M58" s="122">
        <f t="shared" si="1"/>
        <v>0</v>
      </c>
      <c r="N58" s="171"/>
      <c r="O58" s="171"/>
      <c r="P58" s="171"/>
      <c r="Q58" s="171">
        <v>10</v>
      </c>
      <c r="R58" s="171"/>
      <c r="S58" s="171"/>
      <c r="T58" s="171"/>
      <c r="U58" s="171">
        <v>10</v>
      </c>
    </row>
    <row r="59" spans="1:21" s="146" customFormat="1" ht="160.5" customHeight="1" thickBot="1" x14ac:dyDescent="0.3">
      <c r="A59" s="275"/>
      <c r="B59" s="304"/>
      <c r="C59" s="302" t="s">
        <v>145</v>
      </c>
      <c r="D59" s="293"/>
      <c r="E59" s="161" t="s">
        <v>311</v>
      </c>
      <c r="F59" s="161" t="s">
        <v>367</v>
      </c>
      <c r="G59" s="228" t="s">
        <v>447</v>
      </c>
      <c r="H59" s="228">
        <v>7137</v>
      </c>
      <c r="I59" s="230" t="s">
        <v>397</v>
      </c>
      <c r="J59" s="120">
        <f>(EDUCACION!AB64*1000000)</f>
        <v>9960000000</v>
      </c>
      <c r="K59" s="120" t="e">
        <f t="shared" si="0"/>
        <v>#VALUE!</v>
      </c>
      <c r="L59" s="125">
        <v>8300</v>
      </c>
      <c r="M59" s="122">
        <f t="shared" si="1"/>
        <v>0.85987951807228913</v>
      </c>
      <c r="N59" s="171"/>
      <c r="O59" s="171">
        <v>9960</v>
      </c>
      <c r="P59" s="171"/>
      <c r="Q59" s="171"/>
      <c r="R59" s="171"/>
      <c r="S59" s="171"/>
      <c r="T59" s="171"/>
      <c r="U59" s="171">
        <v>9960</v>
      </c>
    </row>
    <row r="60" spans="1:21" s="146" customFormat="1" ht="160.5" customHeight="1" thickBot="1" x14ac:dyDescent="0.3">
      <c r="A60" s="275"/>
      <c r="B60" s="296"/>
      <c r="C60" s="297"/>
      <c r="D60" s="290"/>
      <c r="E60" s="161" t="s">
        <v>312</v>
      </c>
      <c r="F60" s="161" t="s">
        <v>330</v>
      </c>
      <c r="G60" s="228"/>
      <c r="H60" s="228"/>
      <c r="I60" s="230"/>
      <c r="J60" s="120">
        <f>(EDUCACION!AB65*1000000)</f>
        <v>0</v>
      </c>
      <c r="K60" s="120">
        <f t="shared" si="0"/>
        <v>0</v>
      </c>
      <c r="L60" s="125"/>
      <c r="M60" s="122"/>
      <c r="N60" s="171"/>
      <c r="O60" s="171"/>
      <c r="P60" s="171"/>
      <c r="Q60" s="171"/>
      <c r="R60" s="171"/>
      <c r="S60" s="171"/>
      <c r="T60" s="171"/>
      <c r="U60" s="171">
        <v>0</v>
      </c>
    </row>
    <row r="61" spans="1:21" s="146" customFormat="1" ht="160.5" customHeight="1" thickBot="1" x14ac:dyDescent="0.3">
      <c r="A61" s="275"/>
      <c r="B61" s="303" t="s">
        <v>66</v>
      </c>
      <c r="C61" s="231" t="s">
        <v>146</v>
      </c>
      <c r="D61" s="232"/>
      <c r="E61" s="161" t="s">
        <v>313</v>
      </c>
      <c r="F61" s="161" t="s">
        <v>366</v>
      </c>
      <c r="G61" s="228" t="s">
        <v>429</v>
      </c>
      <c r="H61" s="228">
        <v>1</v>
      </c>
      <c r="I61" s="230"/>
      <c r="J61" s="120">
        <f>(EDUCACION!AB66*1000000)</f>
        <v>0</v>
      </c>
      <c r="K61" s="120">
        <f t="shared" si="0"/>
        <v>0</v>
      </c>
      <c r="L61" s="128"/>
      <c r="M61" s="122"/>
      <c r="N61" s="171"/>
      <c r="O61" s="171"/>
      <c r="P61" s="171"/>
      <c r="Q61" s="171"/>
      <c r="R61" s="171"/>
      <c r="S61" s="171"/>
      <c r="T61" s="171"/>
      <c r="U61" s="171">
        <v>0</v>
      </c>
    </row>
    <row r="62" spans="1:21" s="146" customFormat="1" ht="160.5" customHeight="1" thickBot="1" x14ac:dyDescent="0.3">
      <c r="A62" s="275"/>
      <c r="B62" s="304"/>
      <c r="C62" s="302" t="s">
        <v>202</v>
      </c>
      <c r="D62" s="293"/>
      <c r="E62" s="161" t="s">
        <v>314</v>
      </c>
      <c r="F62" s="161" t="s">
        <v>315</v>
      </c>
      <c r="G62" s="228"/>
      <c r="H62" s="228">
        <v>2</v>
      </c>
      <c r="I62" s="230"/>
      <c r="J62" s="120">
        <f>(EDUCACION!AB67*1000000)</f>
        <v>20000000</v>
      </c>
      <c r="K62" s="120">
        <f t="shared" si="0"/>
        <v>20000000</v>
      </c>
      <c r="L62" s="128">
        <v>1</v>
      </c>
      <c r="M62" s="122">
        <f t="shared" si="1"/>
        <v>2</v>
      </c>
      <c r="N62" s="171">
        <v>20</v>
      </c>
      <c r="O62" s="171"/>
      <c r="P62" s="171"/>
      <c r="Q62" s="171"/>
      <c r="R62" s="171"/>
      <c r="S62" s="171"/>
      <c r="T62" s="171"/>
      <c r="U62" s="171">
        <v>20</v>
      </c>
    </row>
    <row r="63" spans="1:21" s="146" customFormat="1" ht="160.5" customHeight="1" thickBot="1" x14ac:dyDescent="0.3">
      <c r="A63" s="275"/>
      <c r="B63" s="296"/>
      <c r="C63" s="297"/>
      <c r="D63" s="290"/>
      <c r="E63" s="161" t="s">
        <v>319</v>
      </c>
      <c r="F63" s="161" t="s">
        <v>316</v>
      </c>
      <c r="G63" s="228" t="s">
        <v>443</v>
      </c>
      <c r="H63" s="228">
        <v>0</v>
      </c>
      <c r="I63" s="230">
        <v>0</v>
      </c>
      <c r="J63" s="120">
        <f>(EDUCACION!AB68*1000000)</f>
        <v>1000000</v>
      </c>
      <c r="K63" s="120">
        <f t="shared" si="0"/>
        <v>1000000</v>
      </c>
      <c r="L63" s="128">
        <v>30</v>
      </c>
      <c r="M63" s="122">
        <f t="shared" si="1"/>
        <v>0</v>
      </c>
      <c r="N63" s="171">
        <v>1</v>
      </c>
      <c r="O63" s="171"/>
      <c r="P63" s="171"/>
      <c r="Q63" s="171"/>
      <c r="R63" s="171"/>
      <c r="S63" s="171"/>
      <c r="T63" s="171"/>
      <c r="U63" s="171">
        <v>1</v>
      </c>
    </row>
    <row r="64" spans="1:21" s="146" customFormat="1" ht="160.5" customHeight="1" thickBot="1" x14ac:dyDescent="0.3">
      <c r="A64" s="275"/>
      <c r="B64" s="179" t="s">
        <v>67</v>
      </c>
      <c r="C64" s="231" t="s">
        <v>64</v>
      </c>
      <c r="D64" s="293" t="s">
        <v>61</v>
      </c>
      <c r="E64" s="161" t="s">
        <v>318</v>
      </c>
      <c r="F64" s="161" t="s">
        <v>317</v>
      </c>
      <c r="G64" s="228" t="s">
        <v>404</v>
      </c>
      <c r="H64" s="228">
        <v>1504</v>
      </c>
      <c r="I64" s="230" t="s">
        <v>397</v>
      </c>
      <c r="J64" s="120">
        <f>(EDUCACION!AB69*1000000)</f>
        <v>3288000000</v>
      </c>
      <c r="K64" s="120" t="e">
        <f t="shared" si="0"/>
        <v>#VALUE!</v>
      </c>
      <c r="L64" s="125">
        <v>2192</v>
      </c>
      <c r="M64" s="122">
        <f t="shared" si="1"/>
        <v>0.68613138686131392</v>
      </c>
      <c r="N64" s="171"/>
      <c r="O64" s="171">
        <v>3288</v>
      </c>
      <c r="P64" s="171"/>
      <c r="Q64" s="171"/>
      <c r="R64" s="171"/>
      <c r="S64" s="171"/>
      <c r="T64" s="171"/>
      <c r="U64" s="171">
        <v>3288</v>
      </c>
    </row>
    <row r="65" spans="1:21" s="146" customFormat="1" ht="160.5" customHeight="1" thickBot="1" x14ac:dyDescent="0.3">
      <c r="A65" s="275"/>
      <c r="B65" s="179" t="s">
        <v>176</v>
      </c>
      <c r="C65" s="231" t="s">
        <v>262</v>
      </c>
      <c r="D65" s="289"/>
      <c r="E65" s="161" t="s">
        <v>320</v>
      </c>
      <c r="F65" s="161" t="s">
        <v>329</v>
      </c>
      <c r="G65" s="228" t="s">
        <v>405</v>
      </c>
      <c r="H65" s="228">
        <v>83</v>
      </c>
      <c r="I65" s="230" t="s">
        <v>397</v>
      </c>
      <c r="J65" s="120">
        <f>(EDUCACION!AB70*1000000)</f>
        <v>342000000</v>
      </c>
      <c r="K65" s="120" t="e">
        <f t="shared" si="0"/>
        <v>#VALUE!</v>
      </c>
      <c r="L65" s="125">
        <v>285</v>
      </c>
      <c r="M65" s="122">
        <f t="shared" si="1"/>
        <v>0.29122807017543861</v>
      </c>
      <c r="N65" s="171"/>
      <c r="O65" s="171">
        <v>342</v>
      </c>
      <c r="P65" s="171"/>
      <c r="Q65" s="171"/>
      <c r="R65" s="171"/>
      <c r="S65" s="171"/>
      <c r="T65" s="171"/>
      <c r="U65" s="171">
        <v>342</v>
      </c>
    </row>
    <row r="66" spans="1:21" s="146" customFormat="1" ht="160.5" customHeight="1" thickBot="1" x14ac:dyDescent="0.3">
      <c r="A66" s="276"/>
      <c r="B66" s="180" t="s">
        <v>147</v>
      </c>
      <c r="C66" s="181" t="s">
        <v>148</v>
      </c>
      <c r="D66" s="294"/>
      <c r="E66" s="173" t="s">
        <v>321</v>
      </c>
      <c r="F66" s="173" t="s">
        <v>328</v>
      </c>
      <c r="G66" s="228" t="s">
        <v>429</v>
      </c>
      <c r="H66" s="228">
        <v>95</v>
      </c>
      <c r="I66" s="230"/>
      <c r="J66" s="120">
        <f>(EDUCACION!AB71*1000000)</f>
        <v>151000000</v>
      </c>
      <c r="K66" s="120">
        <f t="shared" si="0"/>
        <v>151000000</v>
      </c>
      <c r="L66" s="129">
        <v>151</v>
      </c>
      <c r="M66" s="122">
        <f t="shared" si="1"/>
        <v>0.62913907284768211</v>
      </c>
      <c r="N66" s="171"/>
      <c r="O66" s="171"/>
      <c r="P66" s="171"/>
      <c r="Q66" s="171"/>
      <c r="R66" s="171"/>
      <c r="S66" s="171"/>
      <c r="T66" s="171">
        <v>151</v>
      </c>
      <c r="U66" s="171">
        <v>151</v>
      </c>
    </row>
    <row r="67" spans="1:21" s="146" customFormat="1" ht="160.5" customHeight="1" thickBot="1" x14ac:dyDescent="0.3">
      <c r="A67" s="274" t="s">
        <v>221</v>
      </c>
      <c r="B67" s="295" t="s">
        <v>150</v>
      </c>
      <c r="C67" s="286" t="s">
        <v>208</v>
      </c>
      <c r="D67" s="288"/>
      <c r="E67" s="226" t="s">
        <v>322</v>
      </c>
      <c r="F67" s="174" t="s">
        <v>327</v>
      </c>
      <c r="G67" s="228" t="s">
        <v>430</v>
      </c>
      <c r="H67" s="228">
        <v>15</v>
      </c>
      <c r="I67" s="230"/>
      <c r="J67" s="120">
        <f>(EDUCACION!AB72*1000000)</f>
        <v>64500000</v>
      </c>
      <c r="K67" s="120">
        <f t="shared" si="0"/>
        <v>64500000</v>
      </c>
      <c r="L67" s="130">
        <v>25</v>
      </c>
      <c r="M67" s="122">
        <f t="shared" si="1"/>
        <v>0.6</v>
      </c>
      <c r="N67" s="171"/>
      <c r="O67" s="171">
        <v>64.5</v>
      </c>
      <c r="P67" s="171"/>
      <c r="Q67" s="171"/>
      <c r="R67" s="171"/>
      <c r="S67" s="171"/>
      <c r="T67" s="171"/>
      <c r="U67" s="171">
        <v>64.5</v>
      </c>
    </row>
    <row r="68" spans="1:21" s="146" customFormat="1" ht="160.5" customHeight="1" thickBot="1" x14ac:dyDescent="0.3">
      <c r="A68" s="275"/>
      <c r="B68" s="296"/>
      <c r="C68" s="297"/>
      <c r="D68" s="290"/>
      <c r="E68" s="227" t="s">
        <v>323</v>
      </c>
      <c r="F68" s="161" t="s">
        <v>326</v>
      </c>
      <c r="G68" s="228" t="s">
        <v>431</v>
      </c>
      <c r="H68" s="228">
        <v>28</v>
      </c>
      <c r="I68" s="230"/>
      <c r="J68" s="120">
        <f>(EDUCACION!AB73*1000000)</f>
        <v>15000000</v>
      </c>
      <c r="K68" s="120">
        <f t="shared" si="0"/>
        <v>15000000</v>
      </c>
      <c r="L68" s="131">
        <v>28</v>
      </c>
      <c r="M68" s="122">
        <f t="shared" si="1"/>
        <v>1</v>
      </c>
      <c r="N68" s="171"/>
      <c r="O68" s="171">
        <v>15</v>
      </c>
      <c r="P68" s="171"/>
      <c r="Q68" s="171"/>
      <c r="R68" s="171"/>
      <c r="S68" s="171"/>
      <c r="T68" s="171"/>
      <c r="U68" s="171">
        <v>15</v>
      </c>
    </row>
    <row r="69" spans="1:21" s="146" customFormat="1" ht="160.5" customHeight="1" thickBot="1" x14ac:dyDescent="0.3">
      <c r="A69" s="275"/>
      <c r="B69" s="179" t="s">
        <v>389</v>
      </c>
      <c r="C69" s="231" t="s">
        <v>246</v>
      </c>
      <c r="D69" s="232"/>
      <c r="E69" s="175" t="s">
        <v>324</v>
      </c>
      <c r="F69" s="161" t="s">
        <v>325</v>
      </c>
      <c r="G69" s="228" t="s">
        <v>408</v>
      </c>
      <c r="H69" s="228">
        <v>0</v>
      </c>
      <c r="I69" s="230"/>
      <c r="J69" s="120">
        <f>(EDUCACION!AB74*1000000)</f>
        <v>10000000</v>
      </c>
      <c r="K69" s="120">
        <f t="shared" si="0"/>
        <v>10000000</v>
      </c>
      <c r="L69" s="131">
        <v>8</v>
      </c>
      <c r="M69" s="122">
        <f t="shared" si="1"/>
        <v>0</v>
      </c>
      <c r="N69" s="171"/>
      <c r="O69" s="171"/>
      <c r="P69" s="171"/>
      <c r="Q69" s="171"/>
      <c r="R69" s="171"/>
      <c r="S69" s="171"/>
      <c r="T69" s="171">
        <v>10</v>
      </c>
      <c r="U69" s="171">
        <v>10</v>
      </c>
    </row>
    <row r="70" spans="1:21" s="146" customFormat="1" ht="160.5" customHeight="1" thickBot="1" x14ac:dyDescent="0.3">
      <c r="A70" s="274" t="s">
        <v>222</v>
      </c>
      <c r="B70" s="277" t="s">
        <v>173</v>
      </c>
      <c r="C70" s="280" t="s">
        <v>211</v>
      </c>
      <c r="D70" s="283"/>
      <c r="E70" s="176" t="s">
        <v>356</v>
      </c>
      <c r="F70" s="176" t="s">
        <v>357</v>
      </c>
      <c r="G70" s="228" t="s">
        <v>432</v>
      </c>
      <c r="H70" s="228">
        <v>0</v>
      </c>
      <c r="I70" s="230"/>
      <c r="J70" s="120">
        <f>(EDUCACION!AB80*1000000)</f>
        <v>0</v>
      </c>
      <c r="K70" s="120">
        <f t="shared" si="0"/>
        <v>0</v>
      </c>
      <c r="L70" s="132"/>
      <c r="M70" s="122"/>
      <c r="N70" s="171"/>
      <c r="O70" s="171"/>
      <c r="P70" s="171"/>
      <c r="Q70" s="171"/>
      <c r="R70" s="171"/>
      <c r="S70" s="171"/>
      <c r="T70" s="171"/>
      <c r="U70" s="171">
        <v>0</v>
      </c>
    </row>
    <row r="71" spans="1:21" s="146" customFormat="1" ht="160.5" customHeight="1" thickBot="1" x14ac:dyDescent="0.3">
      <c r="A71" s="275"/>
      <c r="B71" s="278"/>
      <c r="C71" s="281"/>
      <c r="D71" s="284"/>
      <c r="E71" s="177" t="s">
        <v>355</v>
      </c>
      <c r="F71" s="177" t="s">
        <v>358</v>
      </c>
      <c r="G71" s="228" t="s">
        <v>433</v>
      </c>
      <c r="H71" s="228">
        <v>1</v>
      </c>
      <c r="I71" s="230"/>
      <c r="J71" s="120">
        <f>(EDUCACION!AB81*1000000)</f>
        <v>90000000</v>
      </c>
      <c r="K71" s="120">
        <f t="shared" si="0"/>
        <v>90000000</v>
      </c>
      <c r="L71" s="133">
        <v>6</v>
      </c>
      <c r="M71" s="122">
        <f t="shared" si="1"/>
        <v>0.16666666666666666</v>
      </c>
      <c r="N71" s="171">
        <v>50</v>
      </c>
      <c r="O71" s="171"/>
      <c r="P71" s="171"/>
      <c r="Q71" s="171">
        <v>40</v>
      </c>
      <c r="R71" s="171"/>
      <c r="S71" s="171"/>
      <c r="T71" s="171"/>
      <c r="U71" s="171">
        <v>90</v>
      </c>
    </row>
    <row r="72" spans="1:21" s="146" customFormat="1" ht="160.5" customHeight="1" thickBot="1" x14ac:dyDescent="0.3">
      <c r="A72" s="275"/>
      <c r="B72" s="278"/>
      <c r="C72" s="281"/>
      <c r="D72" s="284"/>
      <c r="E72" s="177" t="s">
        <v>354</v>
      </c>
      <c r="F72" s="177" t="s">
        <v>359</v>
      </c>
      <c r="G72" s="228" t="s">
        <v>434</v>
      </c>
      <c r="H72" s="228">
        <v>3</v>
      </c>
      <c r="I72" s="230"/>
      <c r="J72" s="120">
        <f>(EDUCACION!AB82*1000000)</f>
        <v>28712000000</v>
      </c>
      <c r="K72" s="120">
        <f t="shared" si="0"/>
        <v>28712000000</v>
      </c>
      <c r="L72" s="133">
        <v>45</v>
      </c>
      <c r="M72" s="122">
        <f t="shared" si="1"/>
        <v>6.6666666666666666E-2</v>
      </c>
      <c r="N72" s="171"/>
      <c r="O72" s="171"/>
      <c r="P72" s="171"/>
      <c r="Q72" s="171"/>
      <c r="R72" s="171"/>
      <c r="S72" s="171">
        <v>28712</v>
      </c>
      <c r="T72" s="171"/>
      <c r="U72" s="171">
        <v>28712</v>
      </c>
    </row>
    <row r="73" spans="1:21" s="146" customFormat="1" ht="160.5" customHeight="1" thickBot="1" x14ac:dyDescent="0.3">
      <c r="A73" s="275"/>
      <c r="B73" s="279"/>
      <c r="C73" s="282"/>
      <c r="D73" s="285"/>
      <c r="E73" s="177" t="s">
        <v>351</v>
      </c>
      <c r="F73" s="177" t="s">
        <v>349</v>
      </c>
      <c r="G73" s="228" t="s">
        <v>435</v>
      </c>
      <c r="H73" s="228">
        <v>65</v>
      </c>
      <c r="I73" s="230"/>
      <c r="J73" s="120">
        <f>(EDUCACION!AB83*1000000)</f>
        <v>250000000</v>
      </c>
      <c r="K73" s="120">
        <f t="shared" si="0"/>
        <v>250000000</v>
      </c>
      <c r="L73" s="133">
        <v>55</v>
      </c>
      <c r="M73" s="122">
        <f t="shared" si="1"/>
        <v>1.1818181818181819</v>
      </c>
      <c r="N73" s="171"/>
      <c r="O73" s="171"/>
      <c r="P73" s="171"/>
      <c r="Q73" s="171"/>
      <c r="R73" s="171"/>
      <c r="S73" s="171"/>
      <c r="T73" s="171">
        <v>250</v>
      </c>
      <c r="U73" s="171">
        <v>250</v>
      </c>
    </row>
    <row r="74" spans="1:21" s="146" customFormat="1" ht="160.5" customHeight="1" thickBot="1" x14ac:dyDescent="0.3">
      <c r="A74" s="276"/>
      <c r="B74" s="182" t="s">
        <v>174</v>
      </c>
      <c r="C74" s="183" t="s">
        <v>218</v>
      </c>
      <c r="D74" s="184"/>
      <c r="E74" s="178" t="s">
        <v>350</v>
      </c>
      <c r="F74" s="178" t="s">
        <v>348</v>
      </c>
      <c r="G74" s="228" t="s">
        <v>435</v>
      </c>
      <c r="H74" s="228">
        <v>7</v>
      </c>
      <c r="I74" s="230"/>
      <c r="J74" s="120">
        <f>(EDUCACION!AB84*1000000)</f>
        <v>25000000</v>
      </c>
      <c r="K74" s="120">
        <f t="shared" ref="K74:K83" si="2">J74-I74</f>
        <v>25000000</v>
      </c>
      <c r="L74" s="134">
        <v>1</v>
      </c>
      <c r="M74" s="122">
        <f t="shared" ref="M74:M83" si="3">H74/L74</f>
        <v>7</v>
      </c>
      <c r="N74" s="171">
        <v>25</v>
      </c>
      <c r="O74" s="171"/>
      <c r="P74" s="171"/>
      <c r="Q74" s="171"/>
      <c r="R74" s="171"/>
      <c r="S74" s="171"/>
      <c r="T74" s="171"/>
      <c r="U74" s="171">
        <v>25</v>
      </c>
    </row>
    <row r="75" spans="1:21" s="146" customFormat="1" ht="160.5" customHeight="1" thickBot="1" x14ac:dyDescent="0.3">
      <c r="A75" s="274" t="s">
        <v>223</v>
      </c>
      <c r="B75" s="286" t="s">
        <v>93</v>
      </c>
      <c r="C75" s="288" t="s">
        <v>230</v>
      </c>
      <c r="D75" s="291"/>
      <c r="E75" s="174" t="s">
        <v>343</v>
      </c>
      <c r="F75" s="174" t="s">
        <v>344</v>
      </c>
      <c r="G75" s="228" t="s">
        <v>462</v>
      </c>
      <c r="H75" s="228">
        <v>4</v>
      </c>
      <c r="I75" s="230"/>
      <c r="J75" s="120">
        <f>(EDUCACION!AB85*1000000)</f>
        <v>0</v>
      </c>
      <c r="K75" s="120">
        <f t="shared" si="2"/>
        <v>0</v>
      </c>
      <c r="L75" s="135">
        <v>6</v>
      </c>
      <c r="M75" s="122">
        <f t="shared" si="3"/>
        <v>0.66666666666666663</v>
      </c>
      <c r="N75" s="171"/>
      <c r="O75" s="171"/>
      <c r="P75" s="171"/>
      <c r="Q75" s="171"/>
      <c r="R75" s="171"/>
      <c r="S75" s="171"/>
      <c r="T75" s="171"/>
      <c r="U75" s="171">
        <v>0</v>
      </c>
    </row>
    <row r="76" spans="1:21" s="146" customFormat="1" ht="160.5" customHeight="1" thickBot="1" x14ac:dyDescent="0.3">
      <c r="A76" s="275"/>
      <c r="B76" s="287"/>
      <c r="C76" s="289"/>
      <c r="D76" s="272"/>
      <c r="E76" s="161" t="s">
        <v>342</v>
      </c>
      <c r="F76" s="161" t="s">
        <v>345</v>
      </c>
      <c r="G76" s="228" t="s">
        <v>466</v>
      </c>
      <c r="H76" s="228">
        <v>0</v>
      </c>
      <c r="I76" s="230"/>
      <c r="J76" s="120">
        <f>(EDUCACION!AB86*1000000)</f>
        <v>0</v>
      </c>
      <c r="K76" s="120">
        <f t="shared" si="2"/>
        <v>0</v>
      </c>
      <c r="L76" s="125"/>
      <c r="M76" s="122"/>
      <c r="N76" s="171"/>
      <c r="O76" s="171"/>
      <c r="P76" s="171"/>
      <c r="Q76" s="171"/>
      <c r="R76" s="171"/>
      <c r="S76" s="171"/>
      <c r="T76" s="171"/>
      <c r="U76" s="171">
        <v>0</v>
      </c>
    </row>
    <row r="77" spans="1:21" s="146" customFormat="1" ht="160.5" customHeight="1" thickBot="1" x14ac:dyDescent="0.3">
      <c r="A77" s="275"/>
      <c r="B77" s="287"/>
      <c r="C77" s="289"/>
      <c r="D77" s="272"/>
      <c r="E77" s="161" t="s">
        <v>341</v>
      </c>
      <c r="F77" s="161" t="s">
        <v>346</v>
      </c>
      <c r="G77" s="228" t="s">
        <v>465</v>
      </c>
      <c r="H77" s="228">
        <v>0</v>
      </c>
      <c r="I77" s="230"/>
      <c r="J77" s="120">
        <f>(EDUCACION!AB87*1000000)</f>
        <v>0</v>
      </c>
      <c r="K77" s="120">
        <f t="shared" si="2"/>
        <v>0</v>
      </c>
      <c r="L77" s="125"/>
      <c r="M77" s="122"/>
      <c r="N77" s="171"/>
      <c r="O77" s="171"/>
      <c r="P77" s="171"/>
      <c r="Q77" s="171"/>
      <c r="R77" s="171"/>
      <c r="S77" s="171"/>
      <c r="T77" s="171"/>
      <c r="U77" s="171">
        <v>0</v>
      </c>
    </row>
    <row r="78" spans="1:21" s="146" customFormat="1" ht="160.5" customHeight="1" thickBot="1" x14ac:dyDescent="0.3">
      <c r="A78" s="275"/>
      <c r="B78" s="287"/>
      <c r="C78" s="289"/>
      <c r="D78" s="272"/>
      <c r="E78" s="161" t="s">
        <v>353</v>
      </c>
      <c r="F78" s="161" t="s">
        <v>340</v>
      </c>
      <c r="G78" s="228" t="s">
        <v>436</v>
      </c>
      <c r="H78" s="228">
        <v>4</v>
      </c>
      <c r="I78" s="230"/>
      <c r="J78" s="120">
        <f>(EDUCACION!AB88*1000000)</f>
        <v>10000000</v>
      </c>
      <c r="K78" s="120">
        <f t="shared" si="2"/>
        <v>10000000</v>
      </c>
      <c r="L78" s="125">
        <v>20</v>
      </c>
      <c r="M78" s="122">
        <f t="shared" si="3"/>
        <v>0.2</v>
      </c>
      <c r="N78" s="171"/>
      <c r="O78" s="171">
        <v>10</v>
      </c>
      <c r="P78" s="171"/>
      <c r="Q78" s="171"/>
      <c r="R78" s="171"/>
      <c r="S78" s="171"/>
      <c r="T78" s="171"/>
      <c r="U78" s="171">
        <v>10</v>
      </c>
    </row>
    <row r="79" spans="1:21" s="146" customFormat="1" ht="160.5" customHeight="1" thickBot="1" x14ac:dyDescent="0.3">
      <c r="A79" s="275"/>
      <c r="B79" s="287"/>
      <c r="C79" s="290"/>
      <c r="D79" s="292"/>
      <c r="E79" s="161" t="s">
        <v>352</v>
      </c>
      <c r="F79" s="161" t="s">
        <v>339</v>
      </c>
      <c r="G79" s="228" t="s">
        <v>437</v>
      </c>
      <c r="H79" s="228">
        <v>20</v>
      </c>
      <c r="I79" s="230"/>
      <c r="J79" s="120">
        <f>(EDUCACION!AB89*1000000)</f>
        <v>125000000</v>
      </c>
      <c r="K79" s="120">
        <f t="shared" si="2"/>
        <v>125000000</v>
      </c>
      <c r="L79" s="125">
        <v>36</v>
      </c>
      <c r="M79" s="122">
        <f t="shared" si="3"/>
        <v>0.55555555555555558</v>
      </c>
      <c r="N79" s="171"/>
      <c r="O79" s="171">
        <v>125</v>
      </c>
      <c r="P79" s="171"/>
      <c r="Q79" s="171"/>
      <c r="R79" s="171"/>
      <c r="S79" s="171"/>
      <c r="T79" s="171"/>
      <c r="U79" s="171">
        <v>125</v>
      </c>
    </row>
    <row r="80" spans="1:21" s="146" customFormat="1" ht="255.75" customHeight="1" thickBot="1" x14ac:dyDescent="0.3">
      <c r="A80" s="275"/>
      <c r="B80" s="293" t="s">
        <v>228</v>
      </c>
      <c r="C80" s="293" t="s">
        <v>229</v>
      </c>
      <c r="D80" s="271"/>
      <c r="E80" s="161" t="s">
        <v>332</v>
      </c>
      <c r="F80" s="161" t="s">
        <v>335</v>
      </c>
      <c r="G80" s="228" t="s">
        <v>438</v>
      </c>
      <c r="H80" s="228">
        <v>3</v>
      </c>
      <c r="I80" s="230"/>
      <c r="J80" s="120">
        <f>(EDUCACION!AB92*1000000)</f>
        <v>5000000</v>
      </c>
      <c r="K80" s="120">
        <f t="shared" si="2"/>
        <v>5000000</v>
      </c>
      <c r="L80" s="136">
        <v>2</v>
      </c>
      <c r="M80" s="122">
        <f t="shared" si="3"/>
        <v>1.5</v>
      </c>
      <c r="N80" s="171"/>
      <c r="O80" s="171">
        <v>5</v>
      </c>
      <c r="P80" s="171"/>
      <c r="Q80" s="171"/>
      <c r="R80" s="171"/>
      <c r="S80" s="171"/>
      <c r="T80" s="171"/>
      <c r="U80" s="171">
        <v>5</v>
      </c>
    </row>
    <row r="81" spans="1:21" s="146" customFormat="1" ht="276.75" customHeight="1" thickBot="1" x14ac:dyDescent="0.3">
      <c r="A81" s="275"/>
      <c r="B81" s="289"/>
      <c r="C81" s="289"/>
      <c r="D81" s="272"/>
      <c r="E81" s="161" t="s">
        <v>249</v>
      </c>
      <c r="F81" s="161" t="s">
        <v>333</v>
      </c>
      <c r="G81" s="228" t="s">
        <v>442</v>
      </c>
      <c r="H81" s="228">
        <v>0</v>
      </c>
      <c r="I81" s="230">
        <v>0</v>
      </c>
      <c r="J81" s="120">
        <f>(EDUCACION!AB93*1000000)</f>
        <v>15000000</v>
      </c>
      <c r="K81" s="120">
        <f t="shared" si="2"/>
        <v>15000000</v>
      </c>
      <c r="L81" s="137">
        <v>0.5</v>
      </c>
      <c r="M81" s="122">
        <f t="shared" si="3"/>
        <v>0</v>
      </c>
      <c r="N81" s="171">
        <v>15</v>
      </c>
      <c r="O81" s="171"/>
      <c r="P81" s="171"/>
      <c r="Q81" s="171"/>
      <c r="R81" s="171"/>
      <c r="S81" s="171"/>
      <c r="T81" s="171"/>
      <c r="U81" s="171">
        <v>15</v>
      </c>
    </row>
    <row r="82" spans="1:21" s="146" customFormat="1" ht="276.75" customHeight="1" thickBot="1" x14ac:dyDescent="0.3">
      <c r="A82" s="275"/>
      <c r="B82" s="289"/>
      <c r="C82" s="289"/>
      <c r="D82" s="272"/>
      <c r="E82" s="161" t="s">
        <v>251</v>
      </c>
      <c r="F82" s="161" t="s">
        <v>334</v>
      </c>
      <c r="G82" s="228" t="s">
        <v>442</v>
      </c>
      <c r="H82" s="228">
        <v>0</v>
      </c>
      <c r="I82" s="230">
        <v>0</v>
      </c>
      <c r="J82" s="120">
        <f>(EDUCACION!AB94*1000000)</f>
        <v>15000000</v>
      </c>
      <c r="K82" s="120">
        <f t="shared" si="2"/>
        <v>15000000</v>
      </c>
      <c r="L82" s="136">
        <v>4</v>
      </c>
      <c r="M82" s="122">
        <f t="shared" si="3"/>
        <v>0</v>
      </c>
      <c r="N82" s="171">
        <v>15</v>
      </c>
      <c r="O82" s="171"/>
      <c r="P82" s="171"/>
      <c r="Q82" s="171"/>
      <c r="R82" s="171"/>
      <c r="S82" s="171"/>
      <c r="T82" s="171"/>
      <c r="U82" s="171">
        <v>15</v>
      </c>
    </row>
    <row r="83" spans="1:21" s="146" customFormat="1" ht="276.75" customHeight="1" thickBot="1" x14ac:dyDescent="0.3">
      <c r="A83" s="276"/>
      <c r="B83" s="294"/>
      <c r="C83" s="294"/>
      <c r="D83" s="273"/>
      <c r="E83" s="173" t="s">
        <v>259</v>
      </c>
      <c r="F83" s="173" t="s">
        <v>331</v>
      </c>
      <c r="G83" s="228" t="s">
        <v>442</v>
      </c>
      <c r="H83" s="228">
        <v>0</v>
      </c>
      <c r="I83" s="230">
        <v>0</v>
      </c>
      <c r="J83" s="120">
        <f>(EDUCACION!AB95*1000000)</f>
        <v>10000000</v>
      </c>
      <c r="K83" s="120">
        <f t="shared" si="2"/>
        <v>10000000</v>
      </c>
      <c r="L83" s="138">
        <v>30</v>
      </c>
      <c r="M83" s="122">
        <f t="shared" si="3"/>
        <v>0</v>
      </c>
      <c r="N83" s="171">
        <v>10</v>
      </c>
      <c r="O83" s="171"/>
      <c r="P83" s="171"/>
      <c r="Q83" s="171"/>
      <c r="R83" s="171"/>
      <c r="S83" s="171"/>
      <c r="T83" s="171"/>
      <c r="U83" s="171">
        <v>10</v>
      </c>
    </row>
  </sheetData>
  <protectedRanges>
    <protectedRange sqref="E10" name="Rango5_1_5_1_1"/>
    <protectedRange sqref="E10" name="Rango6_1_2_3_1"/>
    <protectedRange sqref="E15:E16" name="Rango5_1_4"/>
    <protectedRange sqref="E15:E16" name="Rango6_6"/>
    <protectedRange sqref="E17" name="Rango5_1_2_1"/>
    <protectedRange sqref="E17" name="Rango6_4_1"/>
    <protectedRange sqref="F9" name="Rango6_1_2_5"/>
    <protectedRange sqref="F10" name="Rango6_1_2_3_1_1"/>
    <protectedRange sqref="F17" name="Rango6_4_1_1"/>
    <protectedRange sqref="F16" name="Rango6_1_2_1_2"/>
    <protectedRange sqref="F15" name="Rango6_1_2_4_4"/>
    <protectedRange sqref="F18" name="Rango6_10"/>
  </protectedRanges>
  <mergeCells count="52">
    <mergeCell ref="A2:S2"/>
    <mergeCell ref="A3:F3"/>
    <mergeCell ref="H3:S3"/>
    <mergeCell ref="A6:M6"/>
    <mergeCell ref="N6:U6"/>
    <mergeCell ref="A7:A8"/>
    <mergeCell ref="B7:B8"/>
    <mergeCell ref="C7:C8"/>
    <mergeCell ref="D7:D8"/>
    <mergeCell ref="E7:M7"/>
    <mergeCell ref="B61:B63"/>
    <mergeCell ref="C62:C63"/>
    <mergeCell ref="D62:D63"/>
    <mergeCell ref="N7:U7"/>
    <mergeCell ref="D48:D51"/>
    <mergeCell ref="B53:B56"/>
    <mergeCell ref="C53:C54"/>
    <mergeCell ref="D53:D54"/>
    <mergeCell ref="B15:B52"/>
    <mergeCell ref="C15:C18"/>
    <mergeCell ref="D15:D18"/>
    <mergeCell ref="C19:C47"/>
    <mergeCell ref="E53:E54"/>
    <mergeCell ref="C55:C56"/>
    <mergeCell ref="D55:D56"/>
    <mergeCell ref="D64:D66"/>
    <mergeCell ref="A67:A69"/>
    <mergeCell ref="B67:B68"/>
    <mergeCell ref="C67:C68"/>
    <mergeCell ref="D67:D68"/>
    <mergeCell ref="A9:A66"/>
    <mergeCell ref="B9:B14"/>
    <mergeCell ref="C9:C11"/>
    <mergeCell ref="D9:D11"/>
    <mergeCell ref="C12:C13"/>
    <mergeCell ref="D12:D13"/>
    <mergeCell ref="D19:D47"/>
    <mergeCell ref="C48:C52"/>
    <mergeCell ref="B57:B60"/>
    <mergeCell ref="C59:C60"/>
    <mergeCell ref="D59:D60"/>
    <mergeCell ref="D80:D83"/>
    <mergeCell ref="A70:A74"/>
    <mergeCell ref="B70:B73"/>
    <mergeCell ref="C70:C73"/>
    <mergeCell ref="D70:D73"/>
    <mergeCell ref="A75:A83"/>
    <mergeCell ref="B75:B79"/>
    <mergeCell ref="C75:C79"/>
    <mergeCell ref="D75:D79"/>
    <mergeCell ref="B80:B83"/>
    <mergeCell ref="C80:C83"/>
  </mergeCells>
  <dataValidations xWindow="285" yWindow="293" count="2">
    <dataValidation allowBlank="1" showInputMessage="1" showErrorMessage="1" promptTitle="Indicador" prompt="Registre el indicador para la meta de producto" sqref="F9:F10 F15:F18"/>
    <dataValidation allowBlank="1" showInputMessage="1" showErrorMessage="1" promptTitle="Metas de producto del eje " prompt="Registre aquí todas las metas de producto que presenta el PST en el eje analizado." sqref="E15:E17 E10"/>
  </dataValidations>
  <printOptions horizontalCentered="1"/>
  <pageMargins left="0.70866141732283472" right="0.70866141732283472" top="0.94488188976377963" bottom="0.74803149606299213" header="0.31496062992125984" footer="0.31496062992125984"/>
  <pageSetup paperSize="512" scale="30" orientation="landscape" r:id="rId1"/>
  <headerFooter>
    <oddHeader>&amp;L&amp;"Arial Narrow,Normal"&amp;10DEPARTAMENTO DEL MAGDALENA&amp;C&amp;"Arial Narrow,Normal"&amp;10PLAN DE DESARROLLO 2012 - 2015&amp;R&amp;"Arial Narrow,Normal"&amp;10PLAN PLURIANUAL DE INVERSIONES (en millones $)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40" zoomScaleNormal="25" zoomScaleSheetLayoutView="40" zoomScalePageLayoutView="20" workbookViewId="0">
      <selection activeCell="B9" sqref="B9:B10"/>
    </sheetView>
  </sheetViews>
  <sheetFormatPr baseColWidth="10" defaultColWidth="11.42578125" defaultRowHeight="25.5" x14ac:dyDescent="0.25"/>
  <cols>
    <col min="1" max="1" width="35.7109375" style="119" customWidth="1"/>
    <col min="2" max="2" width="32.5703125" style="119" customWidth="1"/>
    <col min="3" max="3" width="36.42578125" style="145" customWidth="1"/>
    <col min="4" max="4" width="22.5703125" style="145" customWidth="1"/>
    <col min="5" max="5" width="73.140625" style="145" customWidth="1"/>
    <col min="6" max="6" width="39.42578125" style="145" customWidth="1"/>
    <col min="7" max="7" width="22.42578125" style="119" customWidth="1"/>
    <col min="8" max="8" width="22" style="119" customWidth="1"/>
    <col min="9" max="9" width="25.7109375" style="119" customWidth="1"/>
    <col min="10" max="16384" width="11.42578125" style="119"/>
  </cols>
  <sheetData>
    <row r="1" spans="1:9" ht="26.25" thickBot="1" x14ac:dyDescent="0.3">
      <c r="C1" s="119"/>
      <c r="D1" s="119"/>
      <c r="E1" s="119"/>
      <c r="F1" s="119"/>
    </row>
    <row r="2" spans="1:9" ht="29.25" customHeight="1" thickBot="1" x14ac:dyDescent="0.3">
      <c r="A2" s="319" t="s">
        <v>382</v>
      </c>
      <c r="B2" s="320"/>
      <c r="C2" s="320"/>
      <c r="D2" s="320"/>
      <c r="E2" s="320"/>
      <c r="F2" s="320"/>
    </row>
    <row r="3" spans="1:9" ht="29.25" customHeight="1" thickBot="1" x14ac:dyDescent="0.5">
      <c r="A3" s="139" t="s">
        <v>384</v>
      </c>
      <c r="B3" s="140"/>
      <c r="C3" s="141">
        <v>41466</v>
      </c>
      <c r="D3" s="142"/>
      <c r="E3" s="143" t="s">
        <v>402</v>
      </c>
      <c r="F3" s="143"/>
    </row>
    <row r="4" spans="1:9" ht="27.75" x14ac:dyDescent="0.45">
      <c r="A4" s="115"/>
      <c r="C4" s="119"/>
    </row>
    <row r="5" spans="1:9" ht="23.25" customHeight="1" thickBot="1" x14ac:dyDescent="0.5">
      <c r="A5" s="115" t="s">
        <v>381</v>
      </c>
      <c r="B5" s="116"/>
      <c r="C5" s="117"/>
      <c r="D5" s="117"/>
      <c r="E5" s="117"/>
      <c r="F5" s="117"/>
    </row>
    <row r="6" spans="1:9" s="150" customFormat="1" ht="29.25" customHeight="1" thickBot="1" x14ac:dyDescent="0.3">
      <c r="A6" s="328" t="s">
        <v>380</v>
      </c>
      <c r="B6" s="329"/>
      <c r="C6" s="329"/>
      <c r="D6" s="329"/>
      <c r="E6" s="329"/>
      <c r="F6" s="329"/>
      <c r="G6" s="331" t="s">
        <v>449</v>
      </c>
      <c r="H6" s="332"/>
      <c r="I6" s="333"/>
    </row>
    <row r="7" spans="1:9" s="151" customFormat="1" ht="26.25" customHeight="1" thickBot="1" x14ac:dyDescent="0.3">
      <c r="A7" s="310" t="s">
        <v>117</v>
      </c>
      <c r="B7" s="312" t="s">
        <v>118</v>
      </c>
      <c r="C7" s="312" t="s">
        <v>119</v>
      </c>
      <c r="D7" s="314" t="s">
        <v>120</v>
      </c>
      <c r="E7" s="316" t="s">
        <v>124</v>
      </c>
      <c r="F7" s="317"/>
      <c r="G7" s="334"/>
      <c r="H7" s="335"/>
      <c r="I7" s="336"/>
    </row>
    <row r="8" spans="1:9" s="151" customFormat="1" ht="56.25" customHeight="1" x14ac:dyDescent="0.25">
      <c r="A8" s="310"/>
      <c r="B8" s="312"/>
      <c r="C8" s="312"/>
      <c r="D8" s="314"/>
      <c r="E8" s="164" t="s">
        <v>121</v>
      </c>
      <c r="F8" s="165" t="s">
        <v>122</v>
      </c>
      <c r="G8" s="166" t="s">
        <v>449</v>
      </c>
      <c r="H8" s="166" t="s">
        <v>450</v>
      </c>
      <c r="I8" s="167" t="s">
        <v>393</v>
      </c>
    </row>
    <row r="9" spans="1:9" s="146" customFormat="1" ht="119.25" customHeight="1" x14ac:dyDescent="0.25">
      <c r="A9" s="337" t="s">
        <v>220</v>
      </c>
      <c r="B9" s="337" t="s">
        <v>261</v>
      </c>
      <c r="C9" s="301" t="s">
        <v>105</v>
      </c>
      <c r="D9" s="338"/>
      <c r="E9" s="161" t="s">
        <v>263</v>
      </c>
      <c r="F9" s="161" t="s">
        <v>50</v>
      </c>
      <c r="G9" s="125">
        <v>18620</v>
      </c>
      <c r="H9" s="125">
        <v>19082</v>
      </c>
      <c r="I9" s="168">
        <f t="shared" ref="I9:I23" si="0">G9/H9</f>
        <v>0.97578870139398388</v>
      </c>
    </row>
    <row r="10" spans="1:9" s="146" customFormat="1" ht="160.5" customHeight="1" x14ac:dyDescent="0.25">
      <c r="A10" s="337"/>
      <c r="B10" s="337"/>
      <c r="C10" s="301"/>
      <c r="D10" s="338"/>
      <c r="E10" s="161" t="s">
        <v>264</v>
      </c>
      <c r="F10" s="161" t="s">
        <v>87</v>
      </c>
      <c r="G10" s="125">
        <v>6000</v>
      </c>
      <c r="H10" s="125">
        <v>6000</v>
      </c>
      <c r="I10" s="168">
        <f t="shared" si="0"/>
        <v>1</v>
      </c>
    </row>
    <row r="11" spans="1:9" s="146" customFormat="1" ht="160.5" customHeight="1" x14ac:dyDescent="0.25">
      <c r="A11" s="337"/>
      <c r="B11" s="337" t="s">
        <v>68</v>
      </c>
      <c r="C11" s="338" t="s">
        <v>134</v>
      </c>
      <c r="D11" s="338" t="s">
        <v>135</v>
      </c>
      <c r="E11" s="161" t="s">
        <v>270</v>
      </c>
      <c r="F11" s="161" t="s">
        <v>156</v>
      </c>
      <c r="G11" s="125">
        <v>12500</v>
      </c>
      <c r="H11" s="125">
        <v>15000</v>
      </c>
      <c r="I11" s="168">
        <f t="shared" si="0"/>
        <v>0.83333333333333337</v>
      </c>
    </row>
    <row r="12" spans="1:9" s="146" customFormat="1" ht="160.5" customHeight="1" x14ac:dyDescent="0.25">
      <c r="A12" s="337"/>
      <c r="B12" s="337"/>
      <c r="C12" s="338"/>
      <c r="D12" s="338"/>
      <c r="E12" s="161" t="s">
        <v>272</v>
      </c>
      <c r="F12" s="161" t="s">
        <v>1</v>
      </c>
      <c r="G12" s="125">
        <v>16200</v>
      </c>
      <c r="H12" s="125">
        <v>18500</v>
      </c>
      <c r="I12" s="168">
        <f t="shared" si="0"/>
        <v>0.87567567567567572</v>
      </c>
    </row>
    <row r="13" spans="1:9" s="146" customFormat="1" ht="160.5" customHeight="1" x14ac:dyDescent="0.25">
      <c r="A13" s="337"/>
      <c r="B13" s="337"/>
      <c r="C13" s="338"/>
      <c r="D13" s="338"/>
      <c r="E13" s="161" t="s">
        <v>273</v>
      </c>
      <c r="F13" s="161" t="s">
        <v>3</v>
      </c>
      <c r="G13" s="125">
        <v>69800</v>
      </c>
      <c r="H13" s="125">
        <v>77733</v>
      </c>
      <c r="I13" s="168">
        <f t="shared" si="0"/>
        <v>0.89794553149884859</v>
      </c>
    </row>
    <row r="14" spans="1:9" s="146" customFormat="1" ht="160.5" customHeight="1" x14ac:dyDescent="0.25">
      <c r="A14" s="337"/>
      <c r="B14" s="337"/>
      <c r="C14" s="338"/>
      <c r="D14" s="338"/>
      <c r="E14" s="161" t="s">
        <v>274</v>
      </c>
      <c r="F14" s="161" t="s">
        <v>387</v>
      </c>
      <c r="G14" s="125">
        <v>52140</v>
      </c>
      <c r="H14" s="125">
        <v>54766</v>
      </c>
      <c r="I14" s="168">
        <f t="shared" si="0"/>
        <v>0.95205054230727093</v>
      </c>
    </row>
    <row r="15" spans="1:9" s="146" customFormat="1" ht="160.5" customHeight="1" x14ac:dyDescent="0.25">
      <c r="A15" s="337"/>
      <c r="B15" s="337"/>
      <c r="C15" s="338"/>
      <c r="D15" s="338"/>
      <c r="E15" s="161" t="s">
        <v>275</v>
      </c>
      <c r="F15" s="161" t="s">
        <v>7</v>
      </c>
      <c r="G15" s="125">
        <v>14200</v>
      </c>
      <c r="H15" s="125">
        <v>16697</v>
      </c>
      <c r="I15" s="168">
        <f t="shared" si="0"/>
        <v>0.85045217703779119</v>
      </c>
    </row>
    <row r="16" spans="1:9" s="146" customFormat="1" ht="160.5" customHeight="1" x14ac:dyDescent="0.25">
      <c r="A16" s="337"/>
      <c r="B16" s="337"/>
      <c r="C16" s="338"/>
      <c r="D16" s="338"/>
      <c r="E16" s="161" t="s">
        <v>276</v>
      </c>
      <c r="F16" s="161" t="s">
        <v>289</v>
      </c>
      <c r="G16" s="125">
        <v>483</v>
      </c>
      <c r="H16" s="125">
        <v>534.48</v>
      </c>
      <c r="I16" s="168">
        <f t="shared" si="0"/>
        <v>0.903682083520431</v>
      </c>
    </row>
    <row r="17" spans="1:9" s="146" customFormat="1" ht="160.5" customHeight="1" x14ac:dyDescent="0.25">
      <c r="A17" s="337"/>
      <c r="B17" s="337"/>
      <c r="C17" s="338"/>
      <c r="D17" s="338"/>
      <c r="E17" s="161" t="s">
        <v>277</v>
      </c>
      <c r="F17" s="161" t="s">
        <v>288</v>
      </c>
      <c r="G17" s="125">
        <v>12</v>
      </c>
      <c r="H17" s="125">
        <v>40</v>
      </c>
      <c r="I17" s="168">
        <f t="shared" si="0"/>
        <v>0.3</v>
      </c>
    </row>
    <row r="18" spans="1:9" s="146" customFormat="1" ht="160.5" customHeight="1" x14ac:dyDescent="0.25">
      <c r="A18" s="337"/>
      <c r="B18" s="337"/>
      <c r="C18" s="338"/>
      <c r="D18" s="338"/>
      <c r="E18" s="161" t="s">
        <v>278</v>
      </c>
      <c r="F18" s="161" t="s">
        <v>287</v>
      </c>
      <c r="G18" s="125">
        <v>38</v>
      </c>
      <c r="H18" s="125">
        <v>37.75</v>
      </c>
      <c r="I18" s="168">
        <f t="shared" si="0"/>
        <v>1.0066225165562914</v>
      </c>
    </row>
    <row r="19" spans="1:9" s="146" customFormat="1" ht="160.5" customHeight="1" x14ac:dyDescent="0.25">
      <c r="A19" s="337"/>
      <c r="B19" s="337"/>
      <c r="C19" s="338"/>
      <c r="D19" s="338"/>
      <c r="E19" s="161" t="s">
        <v>16</v>
      </c>
      <c r="F19" s="161" t="s">
        <v>283</v>
      </c>
      <c r="G19" s="125">
        <v>180</v>
      </c>
      <c r="H19" s="125">
        <v>180</v>
      </c>
      <c r="I19" s="168">
        <f t="shared" si="0"/>
        <v>1</v>
      </c>
    </row>
    <row r="20" spans="1:9" s="146" customFormat="1" ht="160.5" customHeight="1" x14ac:dyDescent="0.25">
      <c r="A20" s="337"/>
      <c r="B20" s="337"/>
      <c r="C20" s="338"/>
      <c r="D20" s="338"/>
      <c r="E20" s="161" t="s">
        <v>281</v>
      </c>
      <c r="F20" s="161" t="s">
        <v>282</v>
      </c>
      <c r="G20" s="125">
        <v>75</v>
      </c>
      <c r="H20" s="125">
        <v>95</v>
      </c>
      <c r="I20" s="168">
        <f t="shared" si="0"/>
        <v>0.78947368421052633</v>
      </c>
    </row>
    <row r="21" spans="1:9" s="146" customFormat="1" ht="160.5" customHeight="1" x14ac:dyDescent="0.25">
      <c r="A21" s="337"/>
      <c r="B21" s="337"/>
      <c r="C21" s="338"/>
      <c r="D21" s="338"/>
      <c r="E21" s="161" t="s">
        <v>19</v>
      </c>
      <c r="F21" s="161" t="s">
        <v>20</v>
      </c>
      <c r="G21" s="125">
        <v>60</v>
      </c>
      <c r="H21" s="125">
        <v>80</v>
      </c>
      <c r="I21" s="168">
        <f t="shared" si="0"/>
        <v>0.75</v>
      </c>
    </row>
    <row r="22" spans="1:9" s="146" customFormat="1" ht="160.5" customHeight="1" x14ac:dyDescent="0.25">
      <c r="A22" s="337"/>
      <c r="B22" s="337" t="s">
        <v>199</v>
      </c>
      <c r="C22" s="162" t="s">
        <v>46</v>
      </c>
      <c r="D22" s="163"/>
      <c r="E22" s="161" t="s">
        <v>309</v>
      </c>
      <c r="F22" s="161" t="s">
        <v>369</v>
      </c>
      <c r="G22" s="125">
        <v>2400</v>
      </c>
      <c r="H22" s="125">
        <v>2363</v>
      </c>
      <c r="I22" s="168">
        <f t="shared" si="0"/>
        <v>1.0156580617858655</v>
      </c>
    </row>
    <row r="23" spans="1:9" s="146" customFormat="1" ht="160.5" customHeight="1" x14ac:dyDescent="0.25">
      <c r="A23" s="337"/>
      <c r="B23" s="337"/>
      <c r="C23" s="169" t="s">
        <v>145</v>
      </c>
      <c r="D23" s="169"/>
      <c r="E23" s="161" t="s">
        <v>311</v>
      </c>
      <c r="F23" s="161" t="s">
        <v>367</v>
      </c>
      <c r="G23" s="125">
        <v>7650</v>
      </c>
      <c r="H23" s="125">
        <v>8100</v>
      </c>
      <c r="I23" s="168">
        <f t="shared" si="0"/>
        <v>0.94444444444444442</v>
      </c>
    </row>
    <row r="24" spans="1:9" ht="15" customHeight="1" x14ac:dyDescent="0.25"/>
    <row r="25" spans="1:9" ht="15" customHeight="1" x14ac:dyDescent="0.25"/>
    <row r="28" spans="1:9" x14ac:dyDescent="0.25">
      <c r="G28" s="152"/>
      <c r="H28" s="152"/>
      <c r="I28" s="152"/>
    </row>
  </sheetData>
  <mergeCells count="16">
    <mergeCell ref="A9:A23"/>
    <mergeCell ref="C11:C21"/>
    <mergeCell ref="D11:D21"/>
    <mergeCell ref="A2:F2"/>
    <mergeCell ref="A6:F6"/>
    <mergeCell ref="A7:A8"/>
    <mergeCell ref="B7:B8"/>
    <mergeCell ref="C7:C8"/>
    <mergeCell ref="D7:D8"/>
    <mergeCell ref="E7:F7"/>
    <mergeCell ref="G6:I7"/>
    <mergeCell ref="B9:B10"/>
    <mergeCell ref="C9:C10"/>
    <mergeCell ref="D9:D10"/>
    <mergeCell ref="B22:B23"/>
    <mergeCell ref="B11:B21"/>
  </mergeCells>
  <printOptions horizontalCentered="1"/>
  <pageMargins left="0.70866141732283472" right="0.70866141732283472" top="0.94488188976377963" bottom="0.74803149606299213" header="0.31496062992125984" footer="0.31496062992125984"/>
  <pageSetup paperSize="512" scale="30" orientation="landscape" r:id="rId1"/>
  <headerFooter>
    <oddHeader>&amp;L&amp;"Arial Narrow,Normal"&amp;10DEPARTAMENTO DEL MAGDALENA&amp;C&amp;"Arial Narrow,Normal"&amp;10PLAN DE DESARROLLO 2012 - 2015&amp;R&amp;"Arial Narrow,Normal"&amp;10PLAN PLURIANUAL DE INVERSIONES (en millones $)</oddHead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5"/>
  <sheetViews>
    <sheetView view="pageBreakPreview" zoomScale="80" zoomScaleNormal="120" zoomScaleSheetLayoutView="80" workbookViewId="0">
      <pane xSplit="1" ySplit="3" topLeftCell="C7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baseColWidth="10" defaultColWidth="11.42578125" defaultRowHeight="13.5" x14ac:dyDescent="0.25"/>
  <cols>
    <col min="1" max="1" width="11.140625" style="2" bestFit="1" customWidth="1"/>
    <col min="2" max="2" width="20" style="2" customWidth="1"/>
    <col min="3" max="3" width="18.7109375" style="19" customWidth="1"/>
    <col min="4" max="4" width="11.85546875" style="19" customWidth="1"/>
    <col min="5" max="5" width="29.28515625" style="19" customWidth="1"/>
    <col min="6" max="6" width="15.7109375" style="19" customWidth="1"/>
    <col min="7" max="7" width="8.28515625" style="2" customWidth="1"/>
    <col min="8" max="8" width="8.7109375" style="1" customWidth="1"/>
    <col min="9" max="9" width="7.42578125" style="1" customWidth="1"/>
    <col min="10" max="10" width="9" style="1" customWidth="1"/>
    <col min="11" max="12" width="8.28515625" style="1" customWidth="1"/>
    <col min="13" max="13" width="6.28515625" style="2" customWidth="1"/>
    <col min="14" max="14" width="9.42578125" style="2" customWidth="1"/>
    <col min="15" max="15" width="10.85546875" style="2" customWidth="1"/>
    <col min="16" max="16" width="10.28515625" style="2" customWidth="1"/>
    <col min="17" max="17" width="10" style="2" customWidth="1"/>
    <col min="18" max="19" width="8" style="2" customWidth="1"/>
    <col min="20" max="20" width="8.7109375" style="2" customWidth="1"/>
    <col min="21" max="21" width="9.5703125" style="2" bestFit="1" customWidth="1"/>
    <col min="22" max="22" width="9.42578125" style="2" bestFit="1" customWidth="1"/>
    <col min="23" max="23" width="11.42578125" style="2" bestFit="1" customWidth="1"/>
    <col min="24" max="24" width="10.28515625" style="2" bestFit="1" customWidth="1"/>
    <col min="25" max="25" width="10" style="2" customWidth="1"/>
    <col min="26" max="26" width="8" style="2" bestFit="1" customWidth="1"/>
    <col min="27" max="28" width="9.85546875" style="2" bestFit="1" customWidth="1"/>
    <col min="29" max="29" width="9.5703125" style="2" hidden="1" customWidth="1"/>
    <col min="30" max="30" width="9.42578125" style="2" hidden="1" customWidth="1"/>
    <col min="31" max="31" width="11.42578125" style="2" hidden="1" customWidth="1"/>
    <col min="32" max="32" width="10.28515625" style="2" hidden="1" customWidth="1"/>
    <col min="33" max="33" width="10" style="2" hidden="1" customWidth="1"/>
    <col min="34" max="35" width="8" style="2" hidden="1" customWidth="1"/>
    <col min="36" max="36" width="8.7109375" style="2" hidden="1" customWidth="1"/>
    <col min="37" max="37" width="9.5703125" style="2" hidden="1" customWidth="1"/>
    <col min="38" max="38" width="9.42578125" style="2" hidden="1" customWidth="1"/>
    <col min="39" max="39" width="10.85546875" style="2" hidden="1" customWidth="1"/>
    <col min="40" max="40" width="10.42578125" style="2" hidden="1" customWidth="1"/>
    <col min="41" max="41" width="10" style="2" hidden="1" customWidth="1"/>
    <col min="42" max="42" width="9.28515625" style="2" hidden="1" customWidth="1"/>
    <col min="43" max="44" width="8.7109375" style="2" hidden="1" customWidth="1"/>
    <col min="45" max="45" width="7.5703125" style="2" hidden="1" customWidth="1"/>
    <col min="46" max="46" width="10.140625" style="2" hidden="1" customWidth="1"/>
    <col min="47" max="47" width="11.42578125" style="2" hidden="1" customWidth="1"/>
    <col min="48" max="48" width="10.28515625" style="2" hidden="1" customWidth="1"/>
    <col min="49" max="49" width="10" style="2" hidden="1" customWidth="1"/>
    <col min="50" max="50" width="8.7109375" style="2" hidden="1" customWidth="1"/>
    <col min="51" max="51" width="9.85546875" style="2" hidden="1" customWidth="1"/>
    <col min="52" max="52" width="9.85546875" style="7" hidden="1" customWidth="1"/>
    <col min="53" max="16384" width="11.42578125" style="2"/>
  </cols>
  <sheetData>
    <row r="1" spans="1:56" s="9" customFormat="1" ht="13.5" customHeight="1" x14ac:dyDescent="0.25">
      <c r="A1" s="399" t="s">
        <v>132</v>
      </c>
      <c r="B1" s="400"/>
      <c r="C1" s="400"/>
      <c r="D1" s="400"/>
      <c r="E1" s="400"/>
      <c r="F1" s="400"/>
      <c r="G1" s="400"/>
      <c r="H1" s="400"/>
      <c r="I1" s="400"/>
      <c r="J1" s="401"/>
      <c r="K1" s="60"/>
      <c r="L1" s="61"/>
      <c r="M1" s="395" t="s">
        <v>210</v>
      </c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7"/>
    </row>
    <row r="2" spans="1:56" s="10" customFormat="1" ht="13.5" customHeight="1" x14ac:dyDescent="0.25">
      <c r="A2" s="402" t="s">
        <v>117</v>
      </c>
      <c r="B2" s="404" t="s">
        <v>118</v>
      </c>
      <c r="C2" s="404" t="s">
        <v>119</v>
      </c>
      <c r="D2" s="404" t="s">
        <v>120</v>
      </c>
      <c r="E2" s="406" t="s">
        <v>124</v>
      </c>
      <c r="F2" s="407"/>
      <c r="G2" s="407"/>
      <c r="H2" s="407"/>
      <c r="I2" s="407"/>
      <c r="J2" s="407"/>
      <c r="K2" s="62"/>
      <c r="L2" s="63"/>
      <c r="M2" s="390">
        <v>2012</v>
      </c>
      <c r="N2" s="390"/>
      <c r="O2" s="390"/>
      <c r="P2" s="390"/>
      <c r="Q2" s="390"/>
      <c r="R2" s="390"/>
      <c r="S2" s="390"/>
      <c r="T2" s="391"/>
      <c r="U2" s="389">
        <v>2013</v>
      </c>
      <c r="V2" s="390"/>
      <c r="W2" s="390"/>
      <c r="X2" s="390"/>
      <c r="Y2" s="390"/>
      <c r="Z2" s="390"/>
      <c r="AA2" s="390"/>
      <c r="AB2" s="391"/>
      <c r="AC2" s="389">
        <v>2014</v>
      </c>
      <c r="AD2" s="390"/>
      <c r="AE2" s="390"/>
      <c r="AF2" s="390"/>
      <c r="AG2" s="390"/>
      <c r="AH2" s="390"/>
      <c r="AI2" s="390"/>
      <c r="AJ2" s="391"/>
      <c r="AK2" s="389">
        <v>2015</v>
      </c>
      <c r="AL2" s="390"/>
      <c r="AM2" s="390"/>
      <c r="AN2" s="390"/>
      <c r="AO2" s="390"/>
      <c r="AP2" s="390"/>
      <c r="AQ2" s="390"/>
      <c r="AR2" s="391"/>
      <c r="AS2" s="392" t="s">
        <v>131</v>
      </c>
      <c r="AT2" s="392"/>
      <c r="AU2" s="392"/>
      <c r="AV2" s="392"/>
      <c r="AW2" s="392"/>
      <c r="AX2" s="392"/>
      <c r="AY2" s="393"/>
      <c r="AZ2" s="394"/>
    </row>
    <row r="3" spans="1:56" s="10" customFormat="1" ht="27.75" thickBot="1" x14ac:dyDescent="0.3">
      <c r="A3" s="403"/>
      <c r="B3" s="405"/>
      <c r="C3" s="405"/>
      <c r="D3" s="405"/>
      <c r="E3" s="64" t="s">
        <v>121</v>
      </c>
      <c r="F3" s="64" t="s">
        <v>122</v>
      </c>
      <c r="G3" s="64" t="s">
        <v>123</v>
      </c>
      <c r="H3" s="64" t="s">
        <v>96</v>
      </c>
      <c r="I3" s="64">
        <v>2012</v>
      </c>
      <c r="J3" s="64">
        <v>2013</v>
      </c>
      <c r="K3" s="64">
        <v>2014</v>
      </c>
      <c r="L3" s="53">
        <v>2015</v>
      </c>
      <c r="M3" s="43" t="s">
        <v>258</v>
      </c>
      <c r="N3" s="11" t="s">
        <v>125</v>
      </c>
      <c r="O3" s="11" t="s">
        <v>126</v>
      </c>
      <c r="P3" s="11" t="s">
        <v>75</v>
      </c>
      <c r="Q3" s="8" t="s">
        <v>127</v>
      </c>
      <c r="R3" s="11" t="s">
        <v>128</v>
      </c>
      <c r="S3" s="11" t="s">
        <v>129</v>
      </c>
      <c r="T3" s="11" t="s">
        <v>130</v>
      </c>
      <c r="U3" s="44" t="s">
        <v>258</v>
      </c>
      <c r="V3" s="11" t="s">
        <v>125</v>
      </c>
      <c r="W3" s="11" t="s">
        <v>126</v>
      </c>
      <c r="X3" s="11" t="s">
        <v>75</v>
      </c>
      <c r="Y3" s="8" t="s">
        <v>127</v>
      </c>
      <c r="Z3" s="11" t="s">
        <v>128</v>
      </c>
      <c r="AA3" s="11" t="s">
        <v>129</v>
      </c>
      <c r="AB3" s="11" t="s">
        <v>130</v>
      </c>
      <c r="AC3" s="44" t="s">
        <v>258</v>
      </c>
      <c r="AD3" s="11" t="s">
        <v>125</v>
      </c>
      <c r="AE3" s="11" t="s">
        <v>126</v>
      </c>
      <c r="AF3" s="11" t="s">
        <v>75</v>
      </c>
      <c r="AG3" s="8" t="s">
        <v>127</v>
      </c>
      <c r="AH3" s="11" t="s">
        <v>128</v>
      </c>
      <c r="AI3" s="11" t="s">
        <v>129</v>
      </c>
      <c r="AJ3" s="11" t="s">
        <v>130</v>
      </c>
      <c r="AK3" s="44" t="s">
        <v>258</v>
      </c>
      <c r="AL3" s="11" t="s">
        <v>125</v>
      </c>
      <c r="AM3" s="11" t="s">
        <v>126</v>
      </c>
      <c r="AN3" s="11" t="s">
        <v>75</v>
      </c>
      <c r="AO3" s="8" t="s">
        <v>127</v>
      </c>
      <c r="AP3" s="11" t="s">
        <v>128</v>
      </c>
      <c r="AQ3" s="11" t="s">
        <v>129</v>
      </c>
      <c r="AR3" s="11" t="s">
        <v>130</v>
      </c>
      <c r="AS3" s="44" t="s">
        <v>258</v>
      </c>
      <c r="AT3" s="11" t="s">
        <v>125</v>
      </c>
      <c r="AU3" s="11" t="s">
        <v>126</v>
      </c>
      <c r="AV3" s="11" t="s">
        <v>75</v>
      </c>
      <c r="AW3" s="8" t="s">
        <v>127</v>
      </c>
      <c r="AX3" s="11" t="s">
        <v>128</v>
      </c>
      <c r="AY3" s="12" t="s">
        <v>129</v>
      </c>
      <c r="AZ3" s="13" t="s">
        <v>149</v>
      </c>
    </row>
    <row r="4" spans="1:56" s="29" customFormat="1" ht="123" customHeight="1" x14ac:dyDescent="0.25">
      <c r="A4" s="339" t="s">
        <v>220</v>
      </c>
      <c r="B4" s="95" t="s">
        <v>261</v>
      </c>
      <c r="C4" s="352" t="s">
        <v>62</v>
      </c>
      <c r="D4" s="342" t="s">
        <v>63</v>
      </c>
      <c r="E4" s="90" t="s">
        <v>107</v>
      </c>
      <c r="F4" s="55" t="s">
        <v>111</v>
      </c>
      <c r="G4" s="31">
        <v>0</v>
      </c>
      <c r="H4" s="31">
        <v>29</v>
      </c>
      <c r="I4" s="31">
        <v>29</v>
      </c>
      <c r="J4" s="31">
        <v>29</v>
      </c>
      <c r="K4" s="31">
        <v>29</v>
      </c>
      <c r="L4" s="31">
        <v>29</v>
      </c>
      <c r="M4" s="32"/>
      <c r="N4" s="32">
        <v>90</v>
      </c>
      <c r="O4" s="32"/>
      <c r="P4" s="32"/>
      <c r="Q4" s="32"/>
      <c r="R4" s="32"/>
      <c r="S4" s="32"/>
      <c r="T4" s="34">
        <f t="shared" ref="T4:T6" si="0">SUM(M4:S4)</f>
        <v>90</v>
      </c>
      <c r="U4" s="32"/>
      <c r="V4" s="147">
        <v>90</v>
      </c>
      <c r="W4" s="32"/>
      <c r="X4" s="32"/>
      <c r="Y4" s="32"/>
      <c r="Z4" s="32"/>
      <c r="AA4" s="32"/>
      <c r="AB4" s="34">
        <f t="shared" ref="AB4:AB6" si="1">SUM(U4:AA4)</f>
        <v>90</v>
      </c>
      <c r="AC4" s="32"/>
      <c r="AD4" s="32">
        <v>90</v>
      </c>
      <c r="AE4" s="32"/>
      <c r="AF4" s="32"/>
      <c r="AG4" s="32"/>
      <c r="AH4" s="32"/>
      <c r="AI4" s="32"/>
      <c r="AJ4" s="34">
        <f t="shared" ref="AJ4:AJ6" si="2">SUM(AC4:AI4)</f>
        <v>90</v>
      </c>
      <c r="AK4" s="32"/>
      <c r="AL4" s="32">
        <v>90</v>
      </c>
      <c r="AM4" s="32"/>
      <c r="AN4" s="32"/>
      <c r="AO4" s="32"/>
      <c r="AP4" s="32"/>
      <c r="AQ4" s="32"/>
      <c r="AR4" s="34">
        <f t="shared" ref="AR4:AR6" si="3">SUM(AK4:AQ4)</f>
        <v>90</v>
      </c>
      <c r="AS4" s="34">
        <f t="shared" ref="AS4:AY12" si="4">+M4+U4+AC4+AK4</f>
        <v>0</v>
      </c>
      <c r="AT4" s="34">
        <f t="shared" si="4"/>
        <v>360</v>
      </c>
      <c r="AU4" s="34">
        <f t="shared" si="4"/>
        <v>0</v>
      </c>
      <c r="AV4" s="34">
        <f t="shared" si="4"/>
        <v>0</v>
      </c>
      <c r="AW4" s="34">
        <f t="shared" si="4"/>
        <v>0</v>
      </c>
      <c r="AX4" s="34">
        <f t="shared" si="4"/>
        <v>0</v>
      </c>
      <c r="AY4" s="34">
        <f t="shared" si="4"/>
        <v>0</v>
      </c>
      <c r="AZ4" s="35">
        <f>+AS4+AT4+AU4+AV4+AW4+AX4+AY4:AY4</f>
        <v>360</v>
      </c>
      <c r="BA4" s="28"/>
      <c r="BB4" s="28"/>
      <c r="BC4" s="28"/>
      <c r="BD4" s="28"/>
    </row>
    <row r="5" spans="1:56" s="29" customFormat="1" ht="54" x14ac:dyDescent="0.25">
      <c r="A5" s="340"/>
      <c r="B5" s="367" t="s">
        <v>261</v>
      </c>
      <c r="C5" s="353"/>
      <c r="D5" s="343"/>
      <c r="E5" s="74" t="s">
        <v>114</v>
      </c>
      <c r="F5" s="54" t="s">
        <v>112</v>
      </c>
      <c r="G5" s="57">
        <v>29</v>
      </c>
      <c r="H5" s="57">
        <v>29</v>
      </c>
      <c r="I5" s="57">
        <v>29</v>
      </c>
      <c r="J5" s="57">
        <v>29</v>
      </c>
      <c r="K5" s="57">
        <v>29</v>
      </c>
      <c r="L5" s="57">
        <v>29</v>
      </c>
      <c r="M5" s="3"/>
      <c r="N5" s="3">
        <v>45</v>
      </c>
      <c r="O5" s="3"/>
      <c r="P5" s="3"/>
      <c r="Q5" s="3"/>
      <c r="R5" s="3"/>
      <c r="S5" s="3"/>
      <c r="T5" s="14">
        <f t="shared" si="0"/>
        <v>45</v>
      </c>
      <c r="U5" s="3"/>
      <c r="V5" s="148">
        <v>45</v>
      </c>
      <c r="W5" s="3"/>
      <c r="X5" s="3"/>
      <c r="Y5" s="3"/>
      <c r="Z5" s="3"/>
      <c r="AA5" s="3"/>
      <c r="AB5" s="14">
        <f t="shared" si="1"/>
        <v>45</v>
      </c>
      <c r="AC5" s="3"/>
      <c r="AD5" s="3">
        <v>45</v>
      </c>
      <c r="AE5" s="3"/>
      <c r="AF5" s="3"/>
      <c r="AG5" s="3"/>
      <c r="AH5" s="3"/>
      <c r="AI5" s="3"/>
      <c r="AJ5" s="14">
        <f t="shared" si="2"/>
        <v>45</v>
      </c>
      <c r="AK5" s="3"/>
      <c r="AL5" s="3">
        <v>45</v>
      </c>
      <c r="AM5" s="3"/>
      <c r="AN5" s="3"/>
      <c r="AO5" s="3"/>
      <c r="AP5" s="3"/>
      <c r="AQ5" s="3"/>
      <c r="AR5" s="14">
        <f t="shared" si="3"/>
        <v>45</v>
      </c>
      <c r="AS5" s="14">
        <f t="shared" si="4"/>
        <v>0</v>
      </c>
      <c r="AT5" s="14">
        <f t="shared" si="4"/>
        <v>180</v>
      </c>
      <c r="AU5" s="14">
        <f t="shared" si="4"/>
        <v>0</v>
      </c>
      <c r="AV5" s="14">
        <f t="shared" si="4"/>
        <v>0</v>
      </c>
      <c r="AW5" s="14">
        <f t="shared" si="4"/>
        <v>0</v>
      </c>
      <c r="AX5" s="14">
        <f t="shared" si="4"/>
        <v>0</v>
      </c>
      <c r="AY5" s="14">
        <f t="shared" si="4"/>
        <v>0</v>
      </c>
      <c r="AZ5" s="26">
        <f>+AS5+AT5+AU5+AV5+AW5+AX5+AY5:AY5</f>
        <v>180</v>
      </c>
      <c r="BA5" s="28"/>
      <c r="BB5" s="28"/>
      <c r="BC5" s="28"/>
      <c r="BD5" s="28"/>
    </row>
    <row r="6" spans="1:56" s="29" customFormat="1" ht="67.5" x14ac:dyDescent="0.25">
      <c r="A6" s="340"/>
      <c r="B6" s="368"/>
      <c r="C6" s="354"/>
      <c r="D6" s="344"/>
      <c r="E6" s="74" t="s">
        <v>69</v>
      </c>
      <c r="F6" s="54" t="s">
        <v>70</v>
      </c>
      <c r="G6" s="5">
        <v>29</v>
      </c>
      <c r="H6" s="5">
        <v>29</v>
      </c>
      <c r="I6" s="5">
        <v>29</v>
      </c>
      <c r="J6" s="5">
        <v>29</v>
      </c>
      <c r="K6" s="5">
        <v>29</v>
      </c>
      <c r="L6" s="5">
        <v>29</v>
      </c>
      <c r="M6" s="3"/>
      <c r="N6" s="3">
        <v>15</v>
      </c>
      <c r="O6" s="3"/>
      <c r="P6" s="3"/>
      <c r="Q6" s="3"/>
      <c r="R6" s="3"/>
      <c r="S6" s="3"/>
      <c r="T6" s="14">
        <f t="shared" si="0"/>
        <v>15</v>
      </c>
      <c r="U6" s="3"/>
      <c r="V6" s="148">
        <v>15</v>
      </c>
      <c r="W6" s="3"/>
      <c r="X6" s="3"/>
      <c r="Y6" s="3"/>
      <c r="Z6" s="3"/>
      <c r="AA6" s="3"/>
      <c r="AB6" s="14">
        <f t="shared" si="1"/>
        <v>15</v>
      </c>
      <c r="AC6" s="3"/>
      <c r="AD6" s="3">
        <v>15</v>
      </c>
      <c r="AE6" s="3"/>
      <c r="AF6" s="3"/>
      <c r="AG6" s="3"/>
      <c r="AH6" s="3"/>
      <c r="AI6" s="3"/>
      <c r="AJ6" s="14">
        <f t="shared" si="2"/>
        <v>15</v>
      </c>
      <c r="AK6" s="3"/>
      <c r="AL6" s="3">
        <v>15</v>
      </c>
      <c r="AM6" s="3"/>
      <c r="AN6" s="3"/>
      <c r="AO6" s="3"/>
      <c r="AP6" s="3"/>
      <c r="AQ6" s="3"/>
      <c r="AR6" s="14">
        <f t="shared" si="3"/>
        <v>15</v>
      </c>
      <c r="AS6" s="14">
        <f t="shared" si="4"/>
        <v>0</v>
      </c>
      <c r="AT6" s="14">
        <f t="shared" si="4"/>
        <v>60</v>
      </c>
      <c r="AU6" s="14">
        <f t="shared" si="4"/>
        <v>0</v>
      </c>
      <c r="AV6" s="14">
        <f t="shared" si="4"/>
        <v>0</v>
      </c>
      <c r="AW6" s="14">
        <f t="shared" si="4"/>
        <v>0</v>
      </c>
      <c r="AX6" s="14">
        <f t="shared" si="4"/>
        <v>0</v>
      </c>
      <c r="AY6" s="14">
        <f t="shared" si="4"/>
        <v>0</v>
      </c>
      <c r="AZ6" s="26">
        <f>+AS6+AT6+AU6+AV6+AW6+AX6+AY6:AY6</f>
        <v>60</v>
      </c>
      <c r="BA6" s="28"/>
      <c r="BB6" s="28"/>
      <c r="BC6" s="28"/>
      <c r="BD6" s="28"/>
    </row>
    <row r="7" spans="1:56" s="29" customFormat="1" ht="40.5" x14ac:dyDescent="0.25">
      <c r="A7" s="340"/>
      <c r="B7" s="368"/>
      <c r="C7" s="398" t="s">
        <v>105</v>
      </c>
      <c r="D7" s="345"/>
      <c r="E7" s="76" t="s">
        <v>49</v>
      </c>
      <c r="F7" s="56" t="s">
        <v>50</v>
      </c>
      <c r="G7" s="14">
        <v>17082</v>
      </c>
      <c r="H7" s="14">
        <f>+G7+8000</f>
        <v>25082</v>
      </c>
      <c r="I7" s="14">
        <f>+G7+2000</f>
        <v>19082</v>
      </c>
      <c r="J7" s="14">
        <f>+I7+2000</f>
        <v>21082</v>
      </c>
      <c r="K7" s="14">
        <f>+J7+2000</f>
        <v>23082</v>
      </c>
      <c r="L7" s="14">
        <v>25082</v>
      </c>
      <c r="M7" s="14"/>
      <c r="N7" s="14">
        <v>500</v>
      </c>
      <c r="O7" s="14"/>
      <c r="P7" s="14"/>
      <c r="Q7" s="14"/>
      <c r="R7" s="14"/>
      <c r="S7" s="14"/>
      <c r="T7" s="14">
        <f t="shared" ref="T7:T38" si="5">SUM(M7:S7)</f>
        <v>500</v>
      </c>
      <c r="U7" s="14"/>
      <c r="V7" s="149">
        <v>500</v>
      </c>
      <c r="W7" s="14"/>
      <c r="X7" s="14"/>
      <c r="Y7" s="14"/>
      <c r="Z7" s="14"/>
      <c r="AA7" s="14"/>
      <c r="AB7" s="14">
        <f t="shared" ref="AB7:AB38" si="6">SUM(U7:AA7)</f>
        <v>500</v>
      </c>
      <c r="AC7" s="14"/>
      <c r="AD7" s="14">
        <v>500</v>
      </c>
      <c r="AE7" s="14"/>
      <c r="AF7" s="14"/>
      <c r="AG7" s="14"/>
      <c r="AH7" s="14"/>
      <c r="AI7" s="14"/>
      <c r="AJ7" s="14">
        <f t="shared" ref="AJ7:AJ38" si="7">SUM(AC7:AI7)</f>
        <v>500</v>
      </c>
      <c r="AK7" s="14"/>
      <c r="AL7" s="14">
        <v>500</v>
      </c>
      <c r="AM7" s="14"/>
      <c r="AN7" s="14"/>
      <c r="AO7" s="14"/>
      <c r="AP7" s="14"/>
      <c r="AQ7" s="14"/>
      <c r="AR7" s="14">
        <f t="shared" ref="AR7:AR38" si="8">SUM(AK7:AQ7)</f>
        <v>500</v>
      </c>
      <c r="AS7" s="14">
        <f t="shared" si="4"/>
        <v>0</v>
      </c>
      <c r="AT7" s="14">
        <f t="shared" si="4"/>
        <v>2000</v>
      </c>
      <c r="AU7" s="14">
        <f t="shared" si="4"/>
        <v>0</v>
      </c>
      <c r="AV7" s="14">
        <f t="shared" si="4"/>
        <v>0</v>
      </c>
      <c r="AW7" s="14">
        <f t="shared" si="4"/>
        <v>0</v>
      </c>
      <c r="AX7" s="14">
        <f t="shared" si="4"/>
        <v>0</v>
      </c>
      <c r="AY7" s="14">
        <f t="shared" si="4"/>
        <v>0</v>
      </c>
      <c r="AZ7" s="26">
        <f t="shared" ref="AZ7:AZ39" si="9">+AS7+AT7+AU7+AV7+AW7+AX7+AY7:AY8</f>
        <v>2000</v>
      </c>
      <c r="BA7" s="28"/>
      <c r="BB7" s="28"/>
      <c r="BC7" s="28"/>
      <c r="BD7" s="28"/>
    </row>
    <row r="8" spans="1:56" s="29" customFormat="1" ht="27" x14ac:dyDescent="0.25">
      <c r="A8" s="340"/>
      <c r="B8" s="368"/>
      <c r="C8" s="398"/>
      <c r="D8" s="344"/>
      <c r="E8" s="76" t="s">
        <v>51</v>
      </c>
      <c r="F8" s="56" t="s">
        <v>87</v>
      </c>
      <c r="G8" s="14">
        <v>1955</v>
      </c>
      <c r="H8" s="14">
        <v>24000</v>
      </c>
      <c r="I8" s="14">
        <v>6000</v>
      </c>
      <c r="J8" s="14">
        <v>12000</v>
      </c>
      <c r="K8" s="14">
        <v>18000</v>
      </c>
      <c r="L8" s="14">
        <v>24000</v>
      </c>
      <c r="M8" s="14"/>
      <c r="N8" s="14"/>
      <c r="O8" s="14"/>
      <c r="P8" s="14"/>
      <c r="Q8" s="14"/>
      <c r="R8" s="14"/>
      <c r="S8" s="14">
        <v>3000</v>
      </c>
      <c r="T8" s="14">
        <f t="shared" si="5"/>
        <v>3000</v>
      </c>
      <c r="U8" s="14"/>
      <c r="V8" s="14"/>
      <c r="W8" s="14"/>
      <c r="X8" s="14"/>
      <c r="Y8" s="14"/>
      <c r="Z8" s="14"/>
      <c r="AA8" s="14">
        <v>3000</v>
      </c>
      <c r="AB8" s="14">
        <f t="shared" si="6"/>
        <v>3000</v>
      </c>
      <c r="AC8" s="14"/>
      <c r="AD8" s="14"/>
      <c r="AE8" s="14"/>
      <c r="AF8" s="14"/>
      <c r="AG8" s="14"/>
      <c r="AH8" s="14"/>
      <c r="AI8" s="14">
        <v>3000</v>
      </c>
      <c r="AJ8" s="14">
        <f t="shared" si="7"/>
        <v>3000</v>
      </c>
      <c r="AK8" s="14"/>
      <c r="AL8" s="14"/>
      <c r="AM8" s="14"/>
      <c r="AN8" s="14"/>
      <c r="AO8" s="14"/>
      <c r="AP8" s="14"/>
      <c r="AQ8" s="14">
        <v>3000</v>
      </c>
      <c r="AR8" s="14">
        <f t="shared" si="8"/>
        <v>3000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12000</v>
      </c>
      <c r="AZ8" s="26">
        <f t="shared" si="9"/>
        <v>12000</v>
      </c>
      <c r="BA8" s="28"/>
      <c r="BB8" s="28"/>
      <c r="BC8" s="28"/>
      <c r="BD8" s="28"/>
    </row>
    <row r="9" spans="1:56" s="29" customFormat="1" ht="40.5" x14ac:dyDescent="0.25">
      <c r="A9" s="340"/>
      <c r="B9" s="369"/>
      <c r="C9" s="91" t="s">
        <v>175</v>
      </c>
      <c r="D9" s="92"/>
      <c r="E9" s="76" t="s">
        <v>88</v>
      </c>
      <c r="F9" s="56" t="s">
        <v>89</v>
      </c>
      <c r="G9" s="3">
        <v>100</v>
      </c>
      <c r="H9" s="14">
        <v>240</v>
      </c>
      <c r="I9" s="14">
        <v>240</v>
      </c>
      <c r="J9" s="14"/>
      <c r="K9" s="14"/>
      <c r="L9" s="14"/>
      <c r="M9" s="14"/>
      <c r="N9" s="14"/>
      <c r="O9" s="14"/>
      <c r="P9" s="14">
        <v>23</v>
      </c>
      <c r="Q9" s="14"/>
      <c r="R9" s="14"/>
      <c r="S9" s="14">
        <v>118</v>
      </c>
      <c r="T9" s="14">
        <f t="shared" si="5"/>
        <v>141</v>
      </c>
      <c r="U9" s="14"/>
      <c r="V9" s="14"/>
      <c r="W9" s="14"/>
      <c r="X9" s="14"/>
      <c r="Y9" s="14"/>
      <c r="Z9" s="14"/>
      <c r="AA9" s="14"/>
      <c r="AB9" s="14">
        <f t="shared" si="6"/>
        <v>0</v>
      </c>
      <c r="AC9" s="14"/>
      <c r="AD9" s="14"/>
      <c r="AE9" s="14"/>
      <c r="AF9" s="14"/>
      <c r="AG9" s="14"/>
      <c r="AH9" s="14"/>
      <c r="AI9" s="14"/>
      <c r="AJ9" s="14">
        <f t="shared" si="7"/>
        <v>0</v>
      </c>
      <c r="AK9" s="14"/>
      <c r="AL9" s="14"/>
      <c r="AM9" s="14"/>
      <c r="AN9" s="14"/>
      <c r="AO9" s="14"/>
      <c r="AP9" s="14"/>
      <c r="AQ9" s="14"/>
      <c r="AR9" s="14">
        <f t="shared" si="8"/>
        <v>0</v>
      </c>
      <c r="AS9" s="14">
        <f t="shared" si="4"/>
        <v>0</v>
      </c>
      <c r="AT9" s="14">
        <f t="shared" si="4"/>
        <v>0</v>
      </c>
      <c r="AU9" s="14">
        <f t="shared" si="4"/>
        <v>0</v>
      </c>
      <c r="AV9" s="14">
        <f t="shared" si="4"/>
        <v>23</v>
      </c>
      <c r="AW9" s="14">
        <f t="shared" si="4"/>
        <v>0</v>
      </c>
      <c r="AX9" s="14">
        <f t="shared" si="4"/>
        <v>0</v>
      </c>
      <c r="AY9" s="14">
        <f t="shared" si="4"/>
        <v>118</v>
      </c>
      <c r="AZ9" s="26">
        <f>+AS9+AT9+AU9+AV9+AW9+AX9+AY9:AY9</f>
        <v>141</v>
      </c>
      <c r="BA9" s="28"/>
      <c r="BB9" s="28"/>
      <c r="BC9" s="28"/>
      <c r="BD9" s="28"/>
    </row>
    <row r="10" spans="1:56" s="29" customFormat="1" ht="54.75" customHeight="1" x14ac:dyDescent="0.25">
      <c r="A10" s="340"/>
      <c r="B10" s="367" t="s">
        <v>68</v>
      </c>
      <c r="C10" s="387" t="s">
        <v>133</v>
      </c>
      <c r="D10" s="345" t="s">
        <v>151</v>
      </c>
      <c r="E10" s="74" t="s">
        <v>71</v>
      </c>
      <c r="F10" s="54" t="s">
        <v>113</v>
      </c>
      <c r="G10" s="57">
        <v>1</v>
      </c>
      <c r="H10" s="57">
        <v>1</v>
      </c>
      <c r="I10" s="57">
        <v>1</v>
      </c>
      <c r="J10" s="57">
        <v>1</v>
      </c>
      <c r="K10" s="57">
        <v>1</v>
      </c>
      <c r="L10" s="57">
        <v>1</v>
      </c>
      <c r="M10" s="3"/>
      <c r="N10" s="3">
        <v>50</v>
      </c>
      <c r="O10" s="3"/>
      <c r="P10" s="3"/>
      <c r="Q10" s="3"/>
      <c r="R10" s="3"/>
      <c r="S10" s="3"/>
      <c r="T10" s="14">
        <f t="shared" si="5"/>
        <v>50</v>
      </c>
      <c r="U10" s="3"/>
      <c r="V10" s="148">
        <v>50</v>
      </c>
      <c r="W10" s="3"/>
      <c r="X10" s="3"/>
      <c r="Y10" s="3"/>
      <c r="Z10" s="3"/>
      <c r="AA10" s="3"/>
      <c r="AB10" s="14">
        <f t="shared" si="6"/>
        <v>50</v>
      </c>
      <c r="AC10" s="3"/>
      <c r="AD10" s="3">
        <v>50</v>
      </c>
      <c r="AE10" s="3"/>
      <c r="AF10" s="3"/>
      <c r="AG10" s="3"/>
      <c r="AH10" s="3"/>
      <c r="AI10" s="3"/>
      <c r="AJ10" s="14">
        <f t="shared" si="7"/>
        <v>50</v>
      </c>
      <c r="AK10" s="3"/>
      <c r="AL10" s="3">
        <v>50</v>
      </c>
      <c r="AM10" s="3"/>
      <c r="AN10" s="3"/>
      <c r="AO10" s="3"/>
      <c r="AP10" s="3"/>
      <c r="AQ10" s="3"/>
      <c r="AR10" s="14">
        <f t="shared" si="8"/>
        <v>50</v>
      </c>
      <c r="AS10" s="14">
        <f t="shared" si="4"/>
        <v>0</v>
      </c>
      <c r="AT10" s="14">
        <f t="shared" si="4"/>
        <v>200</v>
      </c>
      <c r="AU10" s="14">
        <f t="shared" si="4"/>
        <v>0</v>
      </c>
      <c r="AV10" s="14">
        <f t="shared" si="4"/>
        <v>0</v>
      </c>
      <c r="AW10" s="14">
        <f t="shared" si="4"/>
        <v>0</v>
      </c>
      <c r="AX10" s="14">
        <f t="shared" si="4"/>
        <v>0</v>
      </c>
      <c r="AY10" s="14">
        <f t="shared" si="4"/>
        <v>0</v>
      </c>
      <c r="AZ10" s="26">
        <f t="shared" si="9"/>
        <v>200</v>
      </c>
      <c r="BA10" s="28"/>
      <c r="BB10" s="28"/>
      <c r="BC10" s="28"/>
      <c r="BD10" s="28"/>
    </row>
    <row r="11" spans="1:56" s="29" customFormat="1" ht="54" x14ac:dyDescent="0.25">
      <c r="A11" s="340"/>
      <c r="B11" s="368"/>
      <c r="C11" s="353"/>
      <c r="D11" s="343"/>
      <c r="E11" s="74" t="s">
        <v>72</v>
      </c>
      <c r="F11" s="54" t="s">
        <v>73</v>
      </c>
      <c r="G11" s="57">
        <v>0</v>
      </c>
      <c r="H11" s="57">
        <v>29</v>
      </c>
      <c r="I11" s="57">
        <v>6</v>
      </c>
      <c r="J11" s="57">
        <v>14</v>
      </c>
      <c r="K11" s="57">
        <v>21</v>
      </c>
      <c r="L11" s="57">
        <v>29</v>
      </c>
      <c r="M11" s="3"/>
      <c r="N11" s="3">
        <v>40</v>
      </c>
      <c r="O11" s="3"/>
      <c r="P11" s="3"/>
      <c r="Q11" s="3"/>
      <c r="R11" s="3"/>
      <c r="S11" s="3"/>
      <c r="T11" s="14">
        <f t="shared" si="5"/>
        <v>40</v>
      </c>
      <c r="U11" s="3"/>
      <c r="V11" s="148">
        <v>40</v>
      </c>
      <c r="W11" s="3"/>
      <c r="X11" s="3"/>
      <c r="Y11" s="3"/>
      <c r="Z11" s="3"/>
      <c r="AA11" s="3"/>
      <c r="AB11" s="14">
        <f t="shared" si="6"/>
        <v>40</v>
      </c>
      <c r="AC11" s="3"/>
      <c r="AD11" s="3">
        <v>40</v>
      </c>
      <c r="AE11" s="3"/>
      <c r="AF11" s="3"/>
      <c r="AG11" s="3"/>
      <c r="AH11" s="3"/>
      <c r="AI11" s="3"/>
      <c r="AJ11" s="14">
        <f t="shared" si="7"/>
        <v>40</v>
      </c>
      <c r="AK11" s="3"/>
      <c r="AL11" s="3">
        <v>40</v>
      </c>
      <c r="AM11" s="3"/>
      <c r="AN11" s="3"/>
      <c r="AO11" s="3"/>
      <c r="AP11" s="3"/>
      <c r="AQ11" s="3"/>
      <c r="AR11" s="14">
        <f t="shared" si="8"/>
        <v>40</v>
      </c>
      <c r="AS11" s="14">
        <f t="shared" si="4"/>
        <v>0</v>
      </c>
      <c r="AT11" s="14">
        <f t="shared" si="4"/>
        <v>160</v>
      </c>
      <c r="AU11" s="14">
        <f t="shared" si="4"/>
        <v>0</v>
      </c>
      <c r="AV11" s="14">
        <f t="shared" si="4"/>
        <v>0</v>
      </c>
      <c r="AW11" s="14">
        <f t="shared" si="4"/>
        <v>0</v>
      </c>
      <c r="AX11" s="14">
        <f t="shared" si="4"/>
        <v>0</v>
      </c>
      <c r="AY11" s="14">
        <f t="shared" si="4"/>
        <v>0</v>
      </c>
      <c r="AZ11" s="26">
        <f>+AS11+AT11+AU11+AV11+AW11+AX11+AY11:AY11</f>
        <v>160</v>
      </c>
      <c r="BA11" s="28"/>
      <c r="BB11" s="28"/>
      <c r="BC11" s="28"/>
      <c r="BD11" s="28"/>
    </row>
    <row r="12" spans="1:56" s="29" customFormat="1" ht="54" x14ac:dyDescent="0.25">
      <c r="A12" s="340"/>
      <c r="B12" s="368"/>
      <c r="C12" s="353"/>
      <c r="D12" s="343"/>
      <c r="E12" s="74" t="s">
        <v>106</v>
      </c>
      <c r="F12" s="54" t="s">
        <v>115</v>
      </c>
      <c r="G12" s="3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3"/>
      <c r="N12" s="3">
        <v>100</v>
      </c>
      <c r="O12" s="3"/>
      <c r="P12" s="3"/>
      <c r="Q12" s="3"/>
      <c r="R12" s="3"/>
      <c r="S12" s="3"/>
      <c r="T12" s="14">
        <f t="shared" si="5"/>
        <v>100</v>
      </c>
      <c r="U12" s="3"/>
      <c r="V12" s="148">
        <v>100</v>
      </c>
      <c r="W12" s="3"/>
      <c r="X12" s="3"/>
      <c r="Y12" s="3"/>
      <c r="Z12" s="3"/>
      <c r="AA12" s="3"/>
      <c r="AB12" s="14">
        <f t="shared" si="6"/>
        <v>100</v>
      </c>
      <c r="AC12" s="3"/>
      <c r="AD12" s="3">
        <v>100</v>
      </c>
      <c r="AE12" s="3"/>
      <c r="AF12" s="3"/>
      <c r="AG12" s="3"/>
      <c r="AH12" s="3"/>
      <c r="AI12" s="3"/>
      <c r="AJ12" s="14">
        <f t="shared" si="7"/>
        <v>100</v>
      </c>
      <c r="AK12" s="3"/>
      <c r="AL12" s="3">
        <v>100</v>
      </c>
      <c r="AM12" s="3"/>
      <c r="AN12" s="3"/>
      <c r="AO12" s="3"/>
      <c r="AP12" s="3"/>
      <c r="AQ12" s="3"/>
      <c r="AR12" s="14">
        <f t="shared" si="8"/>
        <v>100</v>
      </c>
      <c r="AS12" s="14">
        <f t="shared" si="4"/>
        <v>0</v>
      </c>
      <c r="AT12" s="14">
        <f t="shared" si="4"/>
        <v>400</v>
      </c>
      <c r="AU12" s="14">
        <f t="shared" si="4"/>
        <v>0</v>
      </c>
      <c r="AV12" s="14">
        <f t="shared" si="4"/>
        <v>0</v>
      </c>
      <c r="AW12" s="14">
        <f t="shared" si="4"/>
        <v>0</v>
      </c>
      <c r="AX12" s="14">
        <f t="shared" si="4"/>
        <v>0</v>
      </c>
      <c r="AY12" s="14">
        <f t="shared" si="4"/>
        <v>0</v>
      </c>
      <c r="AZ12" s="26">
        <f>+AS12+AT12+AU12+AV12+AW12+AX12+AY12:AY12</f>
        <v>400</v>
      </c>
      <c r="BA12" s="28"/>
      <c r="BB12" s="28"/>
      <c r="BC12" s="28"/>
      <c r="BD12" s="28"/>
    </row>
    <row r="13" spans="1:56" s="29" customFormat="1" ht="27" x14ac:dyDescent="0.25">
      <c r="A13" s="340"/>
      <c r="B13" s="368"/>
      <c r="C13" s="353"/>
      <c r="D13" s="343"/>
      <c r="E13" s="74" t="s">
        <v>74</v>
      </c>
      <c r="F13" s="25" t="s">
        <v>116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3"/>
      <c r="N13" s="3">
        <v>20</v>
      </c>
      <c r="O13" s="3"/>
      <c r="P13" s="3"/>
      <c r="Q13" s="3"/>
      <c r="R13" s="3"/>
      <c r="S13" s="3"/>
      <c r="T13" s="14">
        <f t="shared" si="5"/>
        <v>20</v>
      </c>
      <c r="U13" s="3"/>
      <c r="V13" s="148">
        <v>20</v>
      </c>
      <c r="W13" s="3"/>
      <c r="X13" s="3"/>
      <c r="Y13" s="3"/>
      <c r="Z13" s="3"/>
      <c r="AA13" s="3"/>
      <c r="AB13" s="14">
        <f t="shared" si="6"/>
        <v>20</v>
      </c>
      <c r="AC13" s="3"/>
      <c r="AD13" s="3">
        <v>20</v>
      </c>
      <c r="AE13" s="3"/>
      <c r="AF13" s="3"/>
      <c r="AG13" s="3"/>
      <c r="AH13" s="3"/>
      <c r="AI13" s="3"/>
      <c r="AJ13" s="14">
        <f t="shared" si="7"/>
        <v>20</v>
      </c>
      <c r="AK13" s="3"/>
      <c r="AL13" s="3">
        <v>20</v>
      </c>
      <c r="AM13" s="3"/>
      <c r="AN13" s="3"/>
      <c r="AO13" s="3"/>
      <c r="AP13" s="3"/>
      <c r="AQ13" s="3"/>
      <c r="AR13" s="14">
        <f t="shared" si="8"/>
        <v>20</v>
      </c>
      <c r="AS13" s="14">
        <f t="shared" ref="AS13:AY50" si="10">+M13+U13+AC13+AK13</f>
        <v>0</v>
      </c>
      <c r="AT13" s="14">
        <f t="shared" si="10"/>
        <v>80</v>
      </c>
      <c r="AU13" s="14">
        <f t="shared" si="10"/>
        <v>0</v>
      </c>
      <c r="AV13" s="14">
        <f t="shared" ref="AV13:AY50" si="11">+P13+X13+AF13+AN13</f>
        <v>0</v>
      </c>
      <c r="AW13" s="14">
        <f t="shared" si="11"/>
        <v>0</v>
      </c>
      <c r="AX13" s="14">
        <f t="shared" si="11"/>
        <v>0</v>
      </c>
      <c r="AY13" s="14">
        <f t="shared" si="11"/>
        <v>0</v>
      </c>
      <c r="AZ13" s="26">
        <f>+AS13+AT13+AU13+AV13+AW13+AX13+AY13:AY13</f>
        <v>80</v>
      </c>
      <c r="BA13" s="28"/>
      <c r="BB13" s="28"/>
      <c r="BC13" s="28"/>
      <c r="BD13" s="28"/>
    </row>
    <row r="14" spans="1:56" s="29" customFormat="1" ht="67.5" x14ac:dyDescent="0.25">
      <c r="A14" s="340"/>
      <c r="B14" s="368"/>
      <c r="C14" s="354"/>
      <c r="D14" s="344"/>
      <c r="E14" s="74" t="s">
        <v>185</v>
      </c>
      <c r="F14" s="54" t="s">
        <v>184</v>
      </c>
      <c r="G14" s="6">
        <v>0</v>
      </c>
      <c r="H14" s="6">
        <v>1</v>
      </c>
      <c r="I14" s="6"/>
      <c r="J14" s="6">
        <v>1</v>
      </c>
      <c r="K14" s="6"/>
      <c r="L14" s="6"/>
      <c r="M14" s="3"/>
      <c r="N14" s="3"/>
      <c r="O14" s="3"/>
      <c r="P14" s="3"/>
      <c r="Q14" s="3"/>
      <c r="R14" s="3"/>
      <c r="S14" s="3"/>
      <c r="T14" s="14">
        <f t="shared" si="5"/>
        <v>0</v>
      </c>
      <c r="U14" s="3">
        <v>15</v>
      </c>
      <c r="V14" s="3"/>
      <c r="W14" s="3"/>
      <c r="X14" s="3"/>
      <c r="Y14" s="3"/>
      <c r="Z14" s="3"/>
      <c r="AA14" s="3"/>
      <c r="AB14" s="14">
        <f t="shared" si="6"/>
        <v>15</v>
      </c>
      <c r="AC14" s="3"/>
      <c r="AD14" s="3"/>
      <c r="AE14" s="3"/>
      <c r="AF14" s="3"/>
      <c r="AG14" s="3"/>
      <c r="AH14" s="3"/>
      <c r="AI14" s="3"/>
      <c r="AJ14" s="14">
        <f t="shared" si="7"/>
        <v>0</v>
      </c>
      <c r="AK14" s="3"/>
      <c r="AL14" s="3"/>
      <c r="AM14" s="3"/>
      <c r="AN14" s="3"/>
      <c r="AO14" s="3"/>
      <c r="AP14" s="3"/>
      <c r="AQ14" s="3"/>
      <c r="AR14" s="14">
        <f t="shared" si="8"/>
        <v>0</v>
      </c>
      <c r="AS14" s="14">
        <f t="shared" si="10"/>
        <v>15</v>
      </c>
      <c r="AT14" s="14">
        <f t="shared" si="10"/>
        <v>0</v>
      </c>
      <c r="AU14" s="14">
        <f t="shared" si="10"/>
        <v>0</v>
      </c>
      <c r="AV14" s="14">
        <f t="shared" si="10"/>
        <v>0</v>
      </c>
      <c r="AW14" s="14">
        <f t="shared" si="10"/>
        <v>0</v>
      </c>
      <c r="AX14" s="14">
        <f t="shared" si="10"/>
        <v>0</v>
      </c>
      <c r="AY14" s="14">
        <f t="shared" si="10"/>
        <v>0</v>
      </c>
      <c r="AZ14" s="26">
        <f>+AS14+AT14+AU14+AV14+AW14+AX14+AY14:AY18</f>
        <v>15</v>
      </c>
      <c r="BA14" s="28"/>
      <c r="BB14" s="28"/>
      <c r="BC14" s="28"/>
      <c r="BD14" s="28"/>
    </row>
    <row r="15" spans="1:56" s="29" customFormat="1" ht="67.5" customHeight="1" x14ac:dyDescent="0.25">
      <c r="A15" s="340"/>
      <c r="B15" s="368"/>
      <c r="C15" s="387" t="s">
        <v>134</v>
      </c>
      <c r="D15" s="345" t="s">
        <v>135</v>
      </c>
      <c r="E15" s="76" t="s">
        <v>94</v>
      </c>
      <c r="F15" s="56" t="s">
        <v>156</v>
      </c>
      <c r="G15" s="14">
        <v>12385</v>
      </c>
      <c r="H15" s="17">
        <v>36000</v>
      </c>
      <c r="I15" s="14">
        <v>15000</v>
      </c>
      <c r="J15" s="14">
        <v>20000</v>
      </c>
      <c r="K15" s="14">
        <v>28000</v>
      </c>
      <c r="L15" s="14">
        <v>36000</v>
      </c>
      <c r="M15" s="14"/>
      <c r="N15" s="14"/>
      <c r="O15" s="14"/>
      <c r="P15" s="14"/>
      <c r="Q15" s="14"/>
      <c r="R15" s="14"/>
      <c r="S15" s="14">
        <v>5000</v>
      </c>
      <c r="T15" s="14">
        <f t="shared" si="5"/>
        <v>5000</v>
      </c>
      <c r="U15" s="14"/>
      <c r="V15" s="14"/>
      <c r="W15" s="14"/>
      <c r="X15" s="14"/>
      <c r="Y15" s="14"/>
      <c r="Z15" s="14"/>
      <c r="AA15" s="14">
        <v>6667</v>
      </c>
      <c r="AB15" s="14">
        <f t="shared" si="6"/>
        <v>6667</v>
      </c>
      <c r="AC15" s="14"/>
      <c r="AD15" s="14"/>
      <c r="AE15" s="14"/>
      <c r="AF15" s="14"/>
      <c r="AG15" s="14"/>
      <c r="AH15" s="14"/>
      <c r="AI15" s="14">
        <v>9333</v>
      </c>
      <c r="AJ15" s="14">
        <f t="shared" si="7"/>
        <v>9333</v>
      </c>
      <c r="AK15" s="14"/>
      <c r="AL15" s="14"/>
      <c r="AM15" s="14"/>
      <c r="AN15" s="14"/>
      <c r="AO15" s="14"/>
      <c r="AP15" s="14"/>
      <c r="AQ15" s="14">
        <v>12000</v>
      </c>
      <c r="AR15" s="14">
        <f t="shared" si="8"/>
        <v>12000</v>
      </c>
      <c r="AS15" s="14">
        <f t="shared" si="10"/>
        <v>0</v>
      </c>
      <c r="AT15" s="14">
        <f t="shared" si="10"/>
        <v>0</v>
      </c>
      <c r="AU15" s="14">
        <f t="shared" si="10"/>
        <v>0</v>
      </c>
      <c r="AV15" s="14">
        <f t="shared" si="11"/>
        <v>0</v>
      </c>
      <c r="AW15" s="14">
        <f t="shared" si="11"/>
        <v>0</v>
      </c>
      <c r="AX15" s="14">
        <f t="shared" si="11"/>
        <v>0</v>
      </c>
      <c r="AY15" s="14">
        <f t="shared" si="11"/>
        <v>33000</v>
      </c>
      <c r="AZ15" s="26">
        <f t="shared" si="9"/>
        <v>33000</v>
      </c>
      <c r="BA15" s="28"/>
      <c r="BB15" s="28"/>
      <c r="BC15" s="28"/>
      <c r="BD15" s="28"/>
    </row>
    <row r="16" spans="1:56" s="29" customFormat="1" ht="27" x14ac:dyDescent="0.25">
      <c r="A16" s="340"/>
      <c r="B16" s="368"/>
      <c r="C16" s="353"/>
      <c r="D16" s="343"/>
      <c r="E16" s="76" t="s">
        <v>157</v>
      </c>
      <c r="F16" s="56" t="s">
        <v>158</v>
      </c>
      <c r="G16" s="14">
        <v>1</v>
      </c>
      <c r="H16" s="17">
        <v>5</v>
      </c>
      <c r="I16" s="16"/>
      <c r="J16" s="16">
        <v>2</v>
      </c>
      <c r="K16" s="16">
        <v>3</v>
      </c>
      <c r="L16" s="16">
        <v>5</v>
      </c>
      <c r="M16" s="14"/>
      <c r="N16" s="14"/>
      <c r="O16" s="14"/>
      <c r="P16" s="14"/>
      <c r="Q16" s="14"/>
      <c r="R16" s="14"/>
      <c r="S16" s="14"/>
      <c r="T16" s="14">
        <f t="shared" si="5"/>
        <v>0</v>
      </c>
      <c r="U16" s="14"/>
      <c r="V16" s="14"/>
      <c r="W16" s="14"/>
      <c r="X16" s="14"/>
      <c r="Y16" s="14"/>
      <c r="Z16" s="14">
        <v>1800</v>
      </c>
      <c r="AA16" s="14"/>
      <c r="AB16" s="14">
        <f t="shared" si="6"/>
        <v>1800</v>
      </c>
      <c r="AC16" s="14"/>
      <c r="AD16" s="14"/>
      <c r="AE16" s="14"/>
      <c r="AF16" s="14"/>
      <c r="AG16" s="14"/>
      <c r="AH16" s="14">
        <v>1800</v>
      </c>
      <c r="AI16" s="14"/>
      <c r="AJ16" s="14">
        <f t="shared" si="7"/>
        <v>1800</v>
      </c>
      <c r="AK16" s="14"/>
      <c r="AL16" s="14"/>
      <c r="AM16" s="14"/>
      <c r="AN16" s="14"/>
      <c r="AO16" s="14"/>
      <c r="AP16" s="14">
        <v>3500</v>
      </c>
      <c r="AQ16" s="14"/>
      <c r="AR16" s="14">
        <f t="shared" si="8"/>
        <v>3500</v>
      </c>
      <c r="AS16" s="14">
        <f t="shared" si="10"/>
        <v>0</v>
      </c>
      <c r="AT16" s="14">
        <f t="shared" si="10"/>
        <v>0</v>
      </c>
      <c r="AU16" s="14">
        <f t="shared" si="10"/>
        <v>0</v>
      </c>
      <c r="AV16" s="14">
        <f t="shared" si="11"/>
        <v>0</v>
      </c>
      <c r="AW16" s="14">
        <f t="shared" si="11"/>
        <v>0</v>
      </c>
      <c r="AX16" s="14">
        <f t="shared" si="11"/>
        <v>7100</v>
      </c>
      <c r="AY16" s="14">
        <f t="shared" si="11"/>
        <v>0</v>
      </c>
      <c r="AZ16" s="26">
        <f t="shared" si="9"/>
        <v>7100</v>
      </c>
      <c r="BA16" s="28"/>
      <c r="BB16" s="28"/>
      <c r="BC16" s="28"/>
      <c r="BD16" s="28"/>
    </row>
    <row r="17" spans="1:56" s="29" customFormat="1" ht="40.5" x14ac:dyDescent="0.25">
      <c r="A17" s="340"/>
      <c r="B17" s="368"/>
      <c r="C17" s="353"/>
      <c r="D17" s="343"/>
      <c r="E17" s="76" t="s">
        <v>0</v>
      </c>
      <c r="F17" s="56" t="s">
        <v>1</v>
      </c>
      <c r="G17" s="14">
        <v>18288</v>
      </c>
      <c r="H17" s="14">
        <v>20717</v>
      </c>
      <c r="I17" s="14">
        <v>18500</v>
      </c>
      <c r="J17" s="14">
        <v>19200</v>
      </c>
      <c r="K17" s="14">
        <v>19700</v>
      </c>
      <c r="L17" s="14">
        <v>20717</v>
      </c>
      <c r="M17" s="14"/>
      <c r="N17" s="14">
        <v>24050</v>
      </c>
      <c r="O17" s="14"/>
      <c r="P17" s="14"/>
      <c r="Q17" s="14"/>
      <c r="R17" s="14"/>
      <c r="S17" s="14"/>
      <c r="T17" s="14">
        <f t="shared" si="5"/>
        <v>24050</v>
      </c>
      <c r="U17" s="14"/>
      <c r="V17" s="149">
        <v>24960</v>
      </c>
      <c r="W17" s="14"/>
      <c r="X17" s="14"/>
      <c r="Y17" s="14"/>
      <c r="Z17" s="14"/>
      <c r="AA17" s="14"/>
      <c r="AB17" s="14">
        <f t="shared" si="6"/>
        <v>24960</v>
      </c>
      <c r="AC17" s="14"/>
      <c r="AD17" s="14">
        <v>25610</v>
      </c>
      <c r="AE17" s="14"/>
      <c r="AF17" s="14"/>
      <c r="AG17" s="14"/>
      <c r="AH17" s="14"/>
      <c r="AI17" s="14"/>
      <c r="AJ17" s="14">
        <f t="shared" si="7"/>
        <v>25610</v>
      </c>
      <c r="AK17" s="14"/>
      <c r="AL17" s="14">
        <v>26932</v>
      </c>
      <c r="AM17" s="14"/>
      <c r="AN17" s="14"/>
      <c r="AO17" s="14"/>
      <c r="AP17" s="14"/>
      <c r="AQ17" s="14"/>
      <c r="AR17" s="14">
        <f t="shared" si="8"/>
        <v>26932</v>
      </c>
      <c r="AS17" s="14">
        <f t="shared" si="10"/>
        <v>0</v>
      </c>
      <c r="AT17" s="14">
        <f t="shared" si="10"/>
        <v>101552</v>
      </c>
      <c r="AU17" s="14">
        <f t="shared" si="10"/>
        <v>0</v>
      </c>
      <c r="AV17" s="14">
        <f t="shared" si="11"/>
        <v>0</v>
      </c>
      <c r="AW17" s="14">
        <f t="shared" si="11"/>
        <v>0</v>
      </c>
      <c r="AX17" s="14">
        <f t="shared" si="11"/>
        <v>0</v>
      </c>
      <c r="AY17" s="14">
        <f t="shared" si="11"/>
        <v>0</v>
      </c>
      <c r="AZ17" s="26">
        <f t="shared" si="9"/>
        <v>101552</v>
      </c>
      <c r="BA17" s="28"/>
      <c r="BB17" s="28"/>
      <c r="BC17" s="28"/>
      <c r="BD17" s="28"/>
    </row>
    <row r="18" spans="1:56" s="29" customFormat="1" ht="40.5" x14ac:dyDescent="0.25">
      <c r="A18" s="340"/>
      <c r="B18" s="368"/>
      <c r="C18" s="353"/>
      <c r="D18" s="343"/>
      <c r="E18" s="76" t="s">
        <v>2</v>
      </c>
      <c r="F18" s="56" t="s">
        <v>3</v>
      </c>
      <c r="G18" s="14">
        <v>77570</v>
      </c>
      <c r="H18" s="14">
        <v>78220</v>
      </c>
      <c r="I18" s="14">
        <f>+G18+163</f>
        <v>77733</v>
      </c>
      <c r="J18" s="14">
        <f>+I18+163</f>
        <v>77896</v>
      </c>
      <c r="K18" s="14">
        <f>+J18+163</f>
        <v>78059</v>
      </c>
      <c r="L18" s="14">
        <v>78220</v>
      </c>
      <c r="M18" s="14"/>
      <c r="N18" s="14">
        <v>93280</v>
      </c>
      <c r="O18" s="14"/>
      <c r="P18" s="14"/>
      <c r="Q18" s="14"/>
      <c r="R18" s="14"/>
      <c r="S18" s="14"/>
      <c r="T18" s="14">
        <f t="shared" si="5"/>
        <v>93280</v>
      </c>
      <c r="U18" s="14"/>
      <c r="V18" s="149">
        <v>93475</v>
      </c>
      <c r="W18" s="14"/>
      <c r="X18" s="14"/>
      <c r="Y18" s="14"/>
      <c r="Z18" s="14"/>
      <c r="AA18" s="14"/>
      <c r="AB18" s="14">
        <f t="shared" si="6"/>
        <v>93475</v>
      </c>
      <c r="AC18" s="14"/>
      <c r="AD18" s="14">
        <v>93671</v>
      </c>
      <c r="AE18" s="14"/>
      <c r="AF18" s="14"/>
      <c r="AG18" s="14"/>
      <c r="AH18" s="14"/>
      <c r="AI18" s="14"/>
      <c r="AJ18" s="14">
        <f t="shared" si="7"/>
        <v>93671</v>
      </c>
      <c r="AK18" s="14"/>
      <c r="AL18" s="14">
        <v>93864</v>
      </c>
      <c r="AM18" s="14"/>
      <c r="AN18" s="14"/>
      <c r="AO18" s="14"/>
      <c r="AP18" s="14"/>
      <c r="AQ18" s="14"/>
      <c r="AR18" s="14">
        <f t="shared" si="8"/>
        <v>93864</v>
      </c>
      <c r="AS18" s="14">
        <f t="shared" si="10"/>
        <v>0</v>
      </c>
      <c r="AT18" s="14">
        <f t="shared" si="10"/>
        <v>374290</v>
      </c>
      <c r="AU18" s="14">
        <f t="shared" si="10"/>
        <v>0</v>
      </c>
      <c r="AV18" s="14">
        <f t="shared" si="11"/>
        <v>0</v>
      </c>
      <c r="AW18" s="14">
        <f t="shared" si="11"/>
        <v>0</v>
      </c>
      <c r="AX18" s="14">
        <f t="shared" si="11"/>
        <v>0</v>
      </c>
      <c r="AY18" s="14">
        <f t="shared" si="11"/>
        <v>0</v>
      </c>
      <c r="AZ18" s="26">
        <f t="shared" si="9"/>
        <v>374290</v>
      </c>
      <c r="BA18" s="28"/>
      <c r="BB18" s="28"/>
      <c r="BC18" s="28"/>
      <c r="BD18" s="28"/>
    </row>
    <row r="19" spans="1:56" s="29" customFormat="1" ht="40.5" customHeight="1" x14ac:dyDescent="0.25">
      <c r="A19" s="340"/>
      <c r="B19" s="368"/>
      <c r="C19" s="353"/>
      <c r="D19" s="343"/>
      <c r="E19" s="76" t="s">
        <v>4</v>
      </c>
      <c r="F19" s="56" t="s">
        <v>5</v>
      </c>
      <c r="G19" s="14">
        <v>54246</v>
      </c>
      <c r="H19" s="14">
        <v>57760</v>
      </c>
      <c r="I19" s="14">
        <v>54766</v>
      </c>
      <c r="J19" s="14">
        <v>55764</v>
      </c>
      <c r="K19" s="14">
        <v>56762</v>
      </c>
      <c r="L19" s="14">
        <v>57760</v>
      </c>
      <c r="M19" s="14"/>
      <c r="N19" s="14">
        <v>71196</v>
      </c>
      <c r="O19" s="14"/>
      <c r="P19" s="14"/>
      <c r="Q19" s="14"/>
      <c r="R19" s="14"/>
      <c r="S19" s="14"/>
      <c r="T19" s="14">
        <f t="shared" si="5"/>
        <v>71196</v>
      </c>
      <c r="U19" s="14"/>
      <c r="V19" s="149">
        <v>72493</v>
      </c>
      <c r="W19" s="14"/>
      <c r="X19" s="14"/>
      <c r="Y19" s="14"/>
      <c r="Z19" s="14"/>
      <c r="AA19" s="14"/>
      <c r="AB19" s="14">
        <f t="shared" si="6"/>
        <v>72493</v>
      </c>
      <c r="AC19" s="14"/>
      <c r="AD19" s="14">
        <v>73791</v>
      </c>
      <c r="AE19" s="14"/>
      <c r="AF19" s="14"/>
      <c r="AG19" s="14"/>
      <c r="AH19" s="14"/>
      <c r="AI19" s="14"/>
      <c r="AJ19" s="14">
        <f t="shared" si="7"/>
        <v>73791</v>
      </c>
      <c r="AK19" s="14"/>
      <c r="AL19" s="14">
        <v>75088</v>
      </c>
      <c r="AM19" s="14"/>
      <c r="AN19" s="14"/>
      <c r="AO19" s="14"/>
      <c r="AP19" s="14"/>
      <c r="AQ19" s="14"/>
      <c r="AR19" s="14">
        <f t="shared" si="8"/>
        <v>75088</v>
      </c>
      <c r="AS19" s="14">
        <f t="shared" si="10"/>
        <v>0</v>
      </c>
      <c r="AT19" s="14">
        <f t="shared" si="10"/>
        <v>292568</v>
      </c>
      <c r="AU19" s="14">
        <f t="shared" si="10"/>
        <v>0</v>
      </c>
      <c r="AV19" s="14">
        <f t="shared" si="11"/>
        <v>0</v>
      </c>
      <c r="AW19" s="14">
        <f t="shared" si="11"/>
        <v>0</v>
      </c>
      <c r="AX19" s="14">
        <f t="shared" si="11"/>
        <v>0</v>
      </c>
      <c r="AY19" s="14">
        <f t="shared" si="11"/>
        <v>0</v>
      </c>
      <c r="AZ19" s="26">
        <f t="shared" si="9"/>
        <v>292568</v>
      </c>
      <c r="BA19" s="28"/>
      <c r="BB19" s="28"/>
      <c r="BC19" s="28"/>
      <c r="BD19" s="28"/>
    </row>
    <row r="20" spans="1:56" s="29" customFormat="1" ht="27" customHeight="1" x14ac:dyDescent="0.25">
      <c r="A20" s="340"/>
      <c r="B20" s="368"/>
      <c r="C20" s="353"/>
      <c r="D20" s="343"/>
      <c r="E20" s="76" t="s">
        <v>6</v>
      </c>
      <c r="F20" s="56" t="s">
        <v>7</v>
      </c>
      <c r="G20" s="14">
        <v>16197</v>
      </c>
      <c r="H20" s="14">
        <v>18309</v>
      </c>
      <c r="I20" s="14">
        <f>+G20+500</f>
        <v>16697</v>
      </c>
      <c r="J20" s="14">
        <f>+I20+500</f>
        <v>17197</v>
      </c>
      <c r="K20" s="14">
        <f>+J20+500</f>
        <v>17697</v>
      </c>
      <c r="L20" s="14">
        <v>18309</v>
      </c>
      <c r="M20" s="14"/>
      <c r="N20" s="14">
        <f>+I20*1.3</f>
        <v>21706.100000000002</v>
      </c>
      <c r="O20" s="14"/>
      <c r="P20" s="14"/>
      <c r="Q20" s="14"/>
      <c r="R20" s="14"/>
      <c r="S20" s="14"/>
      <c r="T20" s="14">
        <f t="shared" si="5"/>
        <v>21706.100000000002</v>
      </c>
      <c r="U20" s="14"/>
      <c r="V20" s="149">
        <f>+J20*1.3</f>
        <v>22356.100000000002</v>
      </c>
      <c r="W20" s="14"/>
      <c r="X20" s="14"/>
      <c r="Y20" s="14"/>
      <c r="Z20" s="14"/>
      <c r="AA20" s="14"/>
      <c r="AB20" s="14">
        <f t="shared" si="6"/>
        <v>22356.100000000002</v>
      </c>
      <c r="AC20" s="14"/>
      <c r="AD20" s="14">
        <f>+K20*1.3</f>
        <v>23006.100000000002</v>
      </c>
      <c r="AE20" s="14"/>
      <c r="AF20" s="14"/>
      <c r="AG20" s="14"/>
      <c r="AH20" s="14"/>
      <c r="AI20" s="14"/>
      <c r="AJ20" s="14">
        <f t="shared" si="7"/>
        <v>23006.100000000002</v>
      </c>
      <c r="AK20" s="14"/>
      <c r="AL20" s="14">
        <f>+L20*1.3</f>
        <v>23801.7</v>
      </c>
      <c r="AM20" s="14"/>
      <c r="AN20" s="14"/>
      <c r="AO20" s="14"/>
      <c r="AP20" s="14"/>
      <c r="AQ20" s="14"/>
      <c r="AR20" s="14">
        <f t="shared" si="8"/>
        <v>23801.7</v>
      </c>
      <c r="AS20" s="14">
        <f t="shared" si="10"/>
        <v>0</v>
      </c>
      <c r="AT20" s="14">
        <f t="shared" si="10"/>
        <v>90870</v>
      </c>
      <c r="AU20" s="14">
        <f t="shared" si="10"/>
        <v>0</v>
      </c>
      <c r="AV20" s="14">
        <f t="shared" si="11"/>
        <v>0</v>
      </c>
      <c r="AW20" s="14">
        <f t="shared" si="11"/>
        <v>0</v>
      </c>
      <c r="AX20" s="14">
        <f t="shared" si="11"/>
        <v>0</v>
      </c>
      <c r="AY20" s="14">
        <f t="shared" si="11"/>
        <v>0</v>
      </c>
      <c r="AZ20" s="26">
        <f t="shared" si="9"/>
        <v>90870</v>
      </c>
      <c r="BA20" s="28"/>
      <c r="BB20" s="28"/>
      <c r="BC20" s="28"/>
      <c r="BD20" s="28"/>
    </row>
    <row r="21" spans="1:56" s="29" customFormat="1" ht="54" x14ac:dyDescent="0.25">
      <c r="A21" s="340"/>
      <c r="B21" s="368"/>
      <c r="C21" s="353"/>
      <c r="D21" s="343"/>
      <c r="E21" s="76" t="s">
        <v>42</v>
      </c>
      <c r="F21" s="56" t="s">
        <v>43</v>
      </c>
      <c r="G21" s="14">
        <v>524</v>
      </c>
      <c r="H21" s="14">
        <v>570</v>
      </c>
      <c r="I21" s="14">
        <f>+G21*1.02</f>
        <v>534.48</v>
      </c>
      <c r="J21" s="14">
        <f>+I21*1.02</f>
        <v>545.16960000000006</v>
      </c>
      <c r="K21" s="14">
        <f>+J21*1.02</f>
        <v>556.07299200000011</v>
      </c>
      <c r="L21" s="14">
        <v>570</v>
      </c>
      <c r="M21" s="14"/>
      <c r="N21" s="14">
        <f>+I21*1.5</f>
        <v>801.72</v>
      </c>
      <c r="O21" s="14"/>
      <c r="P21" s="14"/>
      <c r="Q21" s="14"/>
      <c r="R21" s="14"/>
      <c r="S21" s="14"/>
      <c r="T21" s="14">
        <f t="shared" si="5"/>
        <v>801.72</v>
      </c>
      <c r="U21" s="14"/>
      <c r="V21" s="149">
        <f>+J21*1.5</f>
        <v>817.75440000000003</v>
      </c>
      <c r="W21" s="14"/>
      <c r="X21" s="14"/>
      <c r="Y21" s="14"/>
      <c r="Z21" s="14"/>
      <c r="AA21" s="14"/>
      <c r="AB21" s="14">
        <f t="shared" si="6"/>
        <v>817.75440000000003</v>
      </c>
      <c r="AC21" s="14"/>
      <c r="AD21" s="14">
        <f>+K21*1.5</f>
        <v>834.10948800000017</v>
      </c>
      <c r="AE21" s="14"/>
      <c r="AF21" s="14"/>
      <c r="AG21" s="14"/>
      <c r="AH21" s="14"/>
      <c r="AI21" s="14"/>
      <c r="AJ21" s="14">
        <f t="shared" si="7"/>
        <v>834.10948800000017</v>
      </c>
      <c r="AK21" s="14"/>
      <c r="AL21" s="14">
        <f>+L21*1.5</f>
        <v>855</v>
      </c>
      <c r="AM21" s="14"/>
      <c r="AN21" s="14"/>
      <c r="AO21" s="14"/>
      <c r="AP21" s="14"/>
      <c r="AQ21" s="14"/>
      <c r="AR21" s="14">
        <f t="shared" si="8"/>
        <v>855</v>
      </c>
      <c r="AS21" s="14">
        <f t="shared" si="10"/>
        <v>0</v>
      </c>
      <c r="AT21" s="14">
        <f t="shared" si="10"/>
        <v>3308.5838880000001</v>
      </c>
      <c r="AU21" s="14">
        <f t="shared" si="10"/>
        <v>0</v>
      </c>
      <c r="AV21" s="14">
        <f t="shared" si="11"/>
        <v>0</v>
      </c>
      <c r="AW21" s="14">
        <f t="shared" si="11"/>
        <v>0</v>
      </c>
      <c r="AX21" s="14">
        <f t="shared" si="11"/>
        <v>0</v>
      </c>
      <c r="AY21" s="14">
        <f t="shared" si="11"/>
        <v>0</v>
      </c>
      <c r="AZ21" s="26">
        <f t="shared" si="9"/>
        <v>3308.5838880000001</v>
      </c>
      <c r="BA21" s="28"/>
      <c r="BB21" s="28"/>
      <c r="BC21" s="28"/>
      <c r="BD21" s="28"/>
    </row>
    <row r="22" spans="1:56" s="29" customFormat="1" ht="54" customHeight="1" x14ac:dyDescent="0.25">
      <c r="A22" s="340"/>
      <c r="B22" s="368"/>
      <c r="C22" s="353"/>
      <c r="D22" s="343"/>
      <c r="E22" s="76" t="s">
        <v>8</v>
      </c>
      <c r="F22" s="56" t="s">
        <v>9</v>
      </c>
      <c r="G22" s="14">
        <v>40</v>
      </c>
      <c r="H22" s="14">
        <v>60</v>
      </c>
      <c r="I22" s="14">
        <v>40</v>
      </c>
      <c r="J22" s="14">
        <v>50</v>
      </c>
      <c r="K22" s="14">
        <v>60</v>
      </c>
      <c r="L22" s="14">
        <v>60</v>
      </c>
      <c r="M22" s="14"/>
      <c r="N22" s="14"/>
      <c r="O22" s="14"/>
      <c r="P22" s="14"/>
      <c r="Q22" s="14"/>
      <c r="R22" s="14"/>
      <c r="S22" s="14">
        <v>2000</v>
      </c>
      <c r="T22" s="14">
        <f t="shared" si="5"/>
        <v>2000</v>
      </c>
      <c r="U22" s="14"/>
      <c r="V22" s="149">
        <f>2500*0.3</f>
        <v>750</v>
      </c>
      <c r="W22" s="14"/>
      <c r="X22" s="14"/>
      <c r="Y22" s="14"/>
      <c r="Z22" s="14"/>
      <c r="AA22" s="14">
        <v>1750</v>
      </c>
      <c r="AB22" s="14">
        <f t="shared" si="6"/>
        <v>2500</v>
      </c>
      <c r="AC22" s="14"/>
      <c r="AD22" s="14">
        <f>3000*0.3</f>
        <v>900</v>
      </c>
      <c r="AE22" s="14"/>
      <c r="AF22" s="14"/>
      <c r="AG22" s="14"/>
      <c r="AH22" s="14"/>
      <c r="AI22" s="14">
        <v>2100</v>
      </c>
      <c r="AJ22" s="14">
        <f t="shared" si="7"/>
        <v>3000</v>
      </c>
      <c r="AK22" s="14"/>
      <c r="AL22" s="14">
        <v>900</v>
      </c>
      <c r="AM22" s="14"/>
      <c r="AN22" s="14"/>
      <c r="AO22" s="14"/>
      <c r="AP22" s="14"/>
      <c r="AQ22" s="14">
        <v>2100</v>
      </c>
      <c r="AR22" s="14">
        <f t="shared" si="8"/>
        <v>3000</v>
      </c>
      <c r="AS22" s="14">
        <f t="shared" si="10"/>
        <v>0</v>
      </c>
      <c r="AT22" s="14">
        <f t="shared" si="10"/>
        <v>2550</v>
      </c>
      <c r="AU22" s="14">
        <f t="shared" si="10"/>
        <v>0</v>
      </c>
      <c r="AV22" s="14">
        <f t="shared" si="11"/>
        <v>0</v>
      </c>
      <c r="AW22" s="14">
        <f t="shared" si="11"/>
        <v>0</v>
      </c>
      <c r="AX22" s="14">
        <f t="shared" si="11"/>
        <v>0</v>
      </c>
      <c r="AY22" s="14">
        <f t="shared" si="11"/>
        <v>7950</v>
      </c>
      <c r="AZ22" s="26">
        <f t="shared" si="9"/>
        <v>10500</v>
      </c>
      <c r="BA22" s="28"/>
      <c r="BB22" s="28"/>
      <c r="BC22" s="28"/>
      <c r="BD22" s="28"/>
    </row>
    <row r="23" spans="1:56" s="29" customFormat="1" ht="67.5" x14ac:dyDescent="0.25">
      <c r="A23" s="340"/>
      <c r="B23" s="368"/>
      <c r="C23" s="353"/>
      <c r="D23" s="343"/>
      <c r="E23" s="76" t="s">
        <v>10</v>
      </c>
      <c r="F23" s="56" t="s">
        <v>11</v>
      </c>
      <c r="G23" s="14">
        <v>10</v>
      </c>
      <c r="H23" s="14">
        <v>151</v>
      </c>
      <c r="I23" s="14">
        <v>37.75</v>
      </c>
      <c r="J23" s="14">
        <f>+I23+38</f>
        <v>75.75</v>
      </c>
      <c r="K23" s="14">
        <f>+J23+38</f>
        <v>113.75</v>
      </c>
      <c r="L23" s="14">
        <v>151</v>
      </c>
      <c r="M23" s="14"/>
      <c r="N23" s="14">
        <v>100</v>
      </c>
      <c r="O23" s="14"/>
      <c r="P23" s="14"/>
      <c r="Q23" s="14"/>
      <c r="R23" s="14"/>
      <c r="S23" s="14"/>
      <c r="T23" s="14">
        <f t="shared" si="5"/>
        <v>100</v>
      </c>
      <c r="U23" s="14"/>
      <c r="V23" s="149">
        <v>100</v>
      </c>
      <c r="W23" s="14"/>
      <c r="X23" s="14"/>
      <c r="Y23" s="14"/>
      <c r="Z23" s="14"/>
      <c r="AA23" s="14"/>
      <c r="AB23" s="14">
        <f t="shared" si="6"/>
        <v>100</v>
      </c>
      <c r="AC23" s="14"/>
      <c r="AD23" s="14">
        <v>100</v>
      </c>
      <c r="AE23" s="14"/>
      <c r="AF23" s="14"/>
      <c r="AG23" s="14"/>
      <c r="AH23" s="14"/>
      <c r="AI23" s="14"/>
      <c r="AJ23" s="14">
        <f t="shared" si="7"/>
        <v>100</v>
      </c>
      <c r="AK23" s="14"/>
      <c r="AL23" s="14">
        <v>100</v>
      </c>
      <c r="AM23" s="14"/>
      <c r="AN23" s="14"/>
      <c r="AO23" s="14"/>
      <c r="AP23" s="14"/>
      <c r="AQ23" s="14"/>
      <c r="AR23" s="14">
        <f t="shared" si="8"/>
        <v>100</v>
      </c>
      <c r="AS23" s="14">
        <f t="shared" si="10"/>
        <v>0</v>
      </c>
      <c r="AT23" s="14">
        <f t="shared" si="10"/>
        <v>400</v>
      </c>
      <c r="AU23" s="14">
        <f t="shared" si="10"/>
        <v>0</v>
      </c>
      <c r="AV23" s="14">
        <f t="shared" si="11"/>
        <v>0</v>
      </c>
      <c r="AW23" s="14">
        <f t="shared" si="11"/>
        <v>0</v>
      </c>
      <c r="AX23" s="14">
        <f t="shared" si="11"/>
        <v>0</v>
      </c>
      <c r="AY23" s="14">
        <f t="shared" si="11"/>
        <v>0</v>
      </c>
      <c r="AZ23" s="26">
        <f t="shared" si="9"/>
        <v>400</v>
      </c>
      <c r="BA23" s="28"/>
      <c r="BB23" s="28"/>
      <c r="BC23" s="28"/>
      <c r="BD23" s="28"/>
    </row>
    <row r="24" spans="1:56" s="29" customFormat="1" ht="27" x14ac:dyDescent="0.25">
      <c r="A24" s="340"/>
      <c r="B24" s="368"/>
      <c r="C24" s="353"/>
      <c r="D24" s="343"/>
      <c r="E24" s="76" t="s">
        <v>12</v>
      </c>
      <c r="F24" s="56" t="s">
        <v>13</v>
      </c>
      <c r="G24" s="14">
        <v>22</v>
      </c>
      <c r="H24" s="14">
        <v>60</v>
      </c>
      <c r="I24" s="14">
        <v>25</v>
      </c>
      <c r="J24" s="14">
        <v>30</v>
      </c>
      <c r="K24" s="14">
        <v>45</v>
      </c>
      <c r="L24" s="14">
        <v>60</v>
      </c>
      <c r="M24" s="14"/>
      <c r="N24" s="14">
        <v>300</v>
      </c>
      <c r="O24" s="14"/>
      <c r="P24" s="14"/>
      <c r="Q24" s="14"/>
      <c r="R24" s="14"/>
      <c r="S24" s="14"/>
      <c r="T24" s="14">
        <f t="shared" si="5"/>
        <v>300</v>
      </c>
      <c r="U24" s="14"/>
      <c r="V24" s="149">
        <v>500</v>
      </c>
      <c r="W24" s="14"/>
      <c r="X24" s="14"/>
      <c r="Y24" s="14"/>
      <c r="Z24" s="14"/>
      <c r="AA24" s="14"/>
      <c r="AB24" s="14">
        <f t="shared" si="6"/>
        <v>500</v>
      </c>
      <c r="AC24" s="14"/>
      <c r="AD24" s="14">
        <v>1200</v>
      </c>
      <c r="AE24" s="14"/>
      <c r="AF24" s="14"/>
      <c r="AG24" s="14"/>
      <c r="AH24" s="14"/>
      <c r="AI24" s="14"/>
      <c r="AJ24" s="14">
        <f t="shared" si="7"/>
        <v>1200</v>
      </c>
      <c r="AK24" s="14"/>
      <c r="AL24" s="14">
        <v>1500</v>
      </c>
      <c r="AM24" s="14"/>
      <c r="AN24" s="14"/>
      <c r="AO24" s="14"/>
      <c r="AP24" s="14"/>
      <c r="AQ24" s="14"/>
      <c r="AR24" s="14">
        <f t="shared" si="8"/>
        <v>1500</v>
      </c>
      <c r="AS24" s="14">
        <f t="shared" si="10"/>
        <v>0</v>
      </c>
      <c r="AT24" s="14">
        <f t="shared" si="10"/>
        <v>3500</v>
      </c>
      <c r="AU24" s="14">
        <f t="shared" si="10"/>
        <v>0</v>
      </c>
      <c r="AV24" s="14">
        <f t="shared" si="11"/>
        <v>0</v>
      </c>
      <c r="AW24" s="14">
        <f t="shared" si="11"/>
        <v>0</v>
      </c>
      <c r="AX24" s="14">
        <f t="shared" si="11"/>
        <v>0</v>
      </c>
      <c r="AY24" s="14">
        <f t="shared" si="11"/>
        <v>0</v>
      </c>
      <c r="AZ24" s="26">
        <f t="shared" si="9"/>
        <v>3500</v>
      </c>
      <c r="BA24" s="28"/>
      <c r="BB24" s="28"/>
      <c r="BC24" s="28"/>
      <c r="BD24" s="28"/>
    </row>
    <row r="25" spans="1:56" s="29" customFormat="1" ht="40.5" customHeight="1" x14ac:dyDescent="0.25">
      <c r="A25" s="340"/>
      <c r="B25" s="368"/>
      <c r="C25" s="353"/>
      <c r="D25" s="343"/>
      <c r="E25" s="76" t="s">
        <v>29</v>
      </c>
      <c r="F25" s="56" t="s">
        <v>30</v>
      </c>
      <c r="G25" s="14">
        <v>25</v>
      </c>
      <c r="H25" s="14">
        <v>50</v>
      </c>
      <c r="I25" s="14">
        <v>30</v>
      </c>
      <c r="J25" s="14">
        <v>35</v>
      </c>
      <c r="K25" s="14">
        <v>45</v>
      </c>
      <c r="L25" s="14">
        <v>50</v>
      </c>
      <c r="M25" s="14"/>
      <c r="N25" s="14"/>
      <c r="O25" s="14"/>
      <c r="P25" s="14"/>
      <c r="Q25" s="14"/>
      <c r="R25" s="14"/>
      <c r="S25" s="14"/>
      <c r="T25" s="14">
        <f t="shared" si="5"/>
        <v>0</v>
      </c>
      <c r="U25" s="14"/>
      <c r="V25" s="14"/>
      <c r="W25" s="14"/>
      <c r="X25" s="14"/>
      <c r="Y25" s="14"/>
      <c r="Z25" s="14"/>
      <c r="AA25" s="14"/>
      <c r="AB25" s="14">
        <f t="shared" si="6"/>
        <v>0</v>
      </c>
      <c r="AC25" s="14"/>
      <c r="AD25" s="14"/>
      <c r="AE25" s="14"/>
      <c r="AF25" s="14"/>
      <c r="AG25" s="14"/>
      <c r="AH25" s="14"/>
      <c r="AI25" s="14"/>
      <c r="AJ25" s="14">
        <f t="shared" si="7"/>
        <v>0</v>
      </c>
      <c r="AK25" s="14"/>
      <c r="AL25" s="14"/>
      <c r="AM25" s="14"/>
      <c r="AN25" s="14"/>
      <c r="AO25" s="14"/>
      <c r="AP25" s="14"/>
      <c r="AQ25" s="14"/>
      <c r="AR25" s="14">
        <f t="shared" si="8"/>
        <v>0</v>
      </c>
      <c r="AS25" s="14">
        <f t="shared" si="10"/>
        <v>0</v>
      </c>
      <c r="AT25" s="14">
        <f t="shared" si="10"/>
        <v>0</v>
      </c>
      <c r="AU25" s="14">
        <f t="shared" si="10"/>
        <v>0</v>
      </c>
      <c r="AV25" s="14">
        <f t="shared" si="11"/>
        <v>0</v>
      </c>
      <c r="AW25" s="14">
        <f t="shared" si="11"/>
        <v>0</v>
      </c>
      <c r="AX25" s="14">
        <f t="shared" si="11"/>
        <v>0</v>
      </c>
      <c r="AY25" s="14">
        <f t="shared" si="11"/>
        <v>0</v>
      </c>
      <c r="AZ25" s="26">
        <f t="shared" si="9"/>
        <v>0</v>
      </c>
      <c r="BA25" s="28"/>
      <c r="BB25" s="28"/>
      <c r="BC25" s="28"/>
      <c r="BD25" s="28"/>
    </row>
    <row r="26" spans="1:56" s="29" customFormat="1" ht="27" x14ac:dyDescent="0.25">
      <c r="A26" s="340"/>
      <c r="B26" s="368"/>
      <c r="C26" s="353"/>
      <c r="D26" s="343"/>
      <c r="E26" s="76" t="s">
        <v>31</v>
      </c>
      <c r="F26" s="56" t="s">
        <v>32</v>
      </c>
      <c r="G26" s="14">
        <v>5</v>
      </c>
      <c r="H26" s="14">
        <v>20</v>
      </c>
      <c r="I26" s="14">
        <v>8</v>
      </c>
      <c r="J26" s="14">
        <v>12</v>
      </c>
      <c r="K26" s="14">
        <v>16</v>
      </c>
      <c r="L26" s="14">
        <v>20</v>
      </c>
      <c r="M26" s="14"/>
      <c r="N26" s="14"/>
      <c r="O26" s="14"/>
      <c r="P26" s="14"/>
      <c r="Q26" s="14"/>
      <c r="R26" s="14"/>
      <c r="S26" s="14"/>
      <c r="T26" s="14">
        <f t="shared" si="5"/>
        <v>0</v>
      </c>
      <c r="U26" s="14"/>
      <c r="V26" s="14"/>
      <c r="W26" s="14"/>
      <c r="X26" s="14"/>
      <c r="Y26" s="14"/>
      <c r="Z26" s="14"/>
      <c r="AA26" s="14"/>
      <c r="AB26" s="14">
        <f t="shared" si="6"/>
        <v>0</v>
      </c>
      <c r="AC26" s="14"/>
      <c r="AD26" s="14"/>
      <c r="AE26" s="14"/>
      <c r="AF26" s="14"/>
      <c r="AG26" s="14"/>
      <c r="AH26" s="14"/>
      <c r="AI26" s="14"/>
      <c r="AJ26" s="14">
        <f t="shared" si="7"/>
        <v>0</v>
      </c>
      <c r="AK26" s="14"/>
      <c r="AL26" s="14"/>
      <c r="AM26" s="14"/>
      <c r="AN26" s="14"/>
      <c r="AO26" s="14"/>
      <c r="AP26" s="14"/>
      <c r="AQ26" s="14"/>
      <c r="AR26" s="14">
        <f t="shared" si="8"/>
        <v>0</v>
      </c>
      <c r="AS26" s="14">
        <f t="shared" si="10"/>
        <v>0</v>
      </c>
      <c r="AT26" s="14">
        <f t="shared" si="10"/>
        <v>0</v>
      </c>
      <c r="AU26" s="14">
        <f t="shared" si="10"/>
        <v>0</v>
      </c>
      <c r="AV26" s="14">
        <f t="shared" si="11"/>
        <v>0</v>
      </c>
      <c r="AW26" s="14">
        <f t="shared" si="11"/>
        <v>0</v>
      </c>
      <c r="AX26" s="14">
        <f t="shared" si="11"/>
        <v>0</v>
      </c>
      <c r="AY26" s="14">
        <f t="shared" si="11"/>
        <v>0</v>
      </c>
      <c r="AZ26" s="26">
        <f t="shared" si="9"/>
        <v>0</v>
      </c>
      <c r="BA26" s="28"/>
      <c r="BB26" s="28"/>
      <c r="BC26" s="28"/>
      <c r="BD26" s="28"/>
    </row>
    <row r="27" spans="1:56" s="29" customFormat="1" ht="27" x14ac:dyDescent="0.25">
      <c r="A27" s="340"/>
      <c r="B27" s="368"/>
      <c r="C27" s="353"/>
      <c r="D27" s="343"/>
      <c r="E27" s="76" t="s">
        <v>14</v>
      </c>
      <c r="F27" s="56" t="s">
        <v>15</v>
      </c>
      <c r="G27" s="14">
        <v>3200</v>
      </c>
      <c r="H27" s="14">
        <v>7217</v>
      </c>
      <c r="I27" s="14">
        <f>700+G27</f>
        <v>3900</v>
      </c>
      <c r="J27" s="14">
        <f>+I27+1106</f>
        <v>5006</v>
      </c>
      <c r="K27" s="14">
        <f>+J27+1106</f>
        <v>6112</v>
      </c>
      <c r="L27" s="14">
        <v>7217</v>
      </c>
      <c r="M27" s="14"/>
      <c r="N27" s="14">
        <v>350</v>
      </c>
      <c r="O27" s="14"/>
      <c r="P27" s="14"/>
      <c r="Q27" s="14"/>
      <c r="R27" s="14"/>
      <c r="S27" s="14"/>
      <c r="T27" s="14">
        <f t="shared" si="5"/>
        <v>350</v>
      </c>
      <c r="U27" s="14"/>
      <c r="V27" s="149">
        <v>450</v>
      </c>
      <c r="W27" s="14"/>
      <c r="X27" s="14"/>
      <c r="Y27" s="14"/>
      <c r="Z27" s="14"/>
      <c r="AA27" s="14"/>
      <c r="AB27" s="14">
        <f t="shared" si="6"/>
        <v>450</v>
      </c>
      <c r="AC27" s="14"/>
      <c r="AD27" s="14">
        <v>500</v>
      </c>
      <c r="AE27" s="14"/>
      <c r="AF27" s="14"/>
      <c r="AG27" s="14"/>
      <c r="AH27" s="14"/>
      <c r="AI27" s="14"/>
      <c r="AJ27" s="14">
        <f t="shared" si="7"/>
        <v>500</v>
      </c>
      <c r="AK27" s="14"/>
      <c r="AL27" s="14">
        <v>600</v>
      </c>
      <c r="AM27" s="14"/>
      <c r="AN27" s="14"/>
      <c r="AO27" s="14"/>
      <c r="AP27" s="14"/>
      <c r="AQ27" s="14"/>
      <c r="AR27" s="14">
        <f t="shared" si="8"/>
        <v>600</v>
      </c>
      <c r="AS27" s="14">
        <f t="shared" si="10"/>
        <v>0</v>
      </c>
      <c r="AT27" s="14">
        <f t="shared" si="10"/>
        <v>1900</v>
      </c>
      <c r="AU27" s="14">
        <f t="shared" si="10"/>
        <v>0</v>
      </c>
      <c r="AV27" s="14">
        <f t="shared" si="11"/>
        <v>0</v>
      </c>
      <c r="AW27" s="14">
        <f t="shared" si="11"/>
        <v>0</v>
      </c>
      <c r="AX27" s="14">
        <f t="shared" si="11"/>
        <v>0</v>
      </c>
      <c r="AY27" s="14">
        <f t="shared" si="11"/>
        <v>0</v>
      </c>
      <c r="AZ27" s="26">
        <f t="shared" si="9"/>
        <v>1900</v>
      </c>
      <c r="BA27" s="28"/>
      <c r="BB27" s="28"/>
      <c r="BC27" s="28"/>
      <c r="BD27" s="28"/>
    </row>
    <row r="28" spans="1:56" s="29" customFormat="1" ht="40.5" x14ac:dyDescent="0.25">
      <c r="A28" s="340"/>
      <c r="B28" s="368"/>
      <c r="C28" s="353"/>
      <c r="D28" s="343"/>
      <c r="E28" s="76" t="s">
        <v>16</v>
      </c>
      <c r="F28" s="56" t="s">
        <v>17</v>
      </c>
      <c r="G28" s="14">
        <v>80</v>
      </c>
      <c r="H28" s="14">
        <v>800</v>
      </c>
      <c r="I28" s="14">
        <v>180</v>
      </c>
      <c r="J28" s="14">
        <f>207+I28</f>
        <v>387</v>
      </c>
      <c r="K28" s="14">
        <f>207+J28</f>
        <v>594</v>
      </c>
      <c r="L28" s="14">
        <v>800</v>
      </c>
      <c r="M28" s="14"/>
      <c r="N28" s="14">
        <v>100</v>
      </c>
      <c r="O28" s="14"/>
      <c r="P28" s="14"/>
      <c r="Q28" s="14"/>
      <c r="R28" s="14"/>
      <c r="S28" s="14"/>
      <c r="T28" s="14">
        <f t="shared" si="5"/>
        <v>100</v>
      </c>
      <c r="U28" s="14"/>
      <c r="V28" s="149">
        <v>150</v>
      </c>
      <c r="W28" s="14"/>
      <c r="X28" s="14"/>
      <c r="Y28" s="14"/>
      <c r="Z28" s="14"/>
      <c r="AA28" s="14"/>
      <c r="AB28" s="14">
        <f t="shared" si="6"/>
        <v>150</v>
      </c>
      <c r="AC28" s="14"/>
      <c r="AD28" s="14">
        <v>200</v>
      </c>
      <c r="AE28" s="14"/>
      <c r="AF28" s="14"/>
      <c r="AG28" s="14"/>
      <c r="AH28" s="14"/>
      <c r="AI28" s="14"/>
      <c r="AJ28" s="14">
        <f t="shared" si="7"/>
        <v>200</v>
      </c>
      <c r="AK28" s="14"/>
      <c r="AL28" s="14">
        <v>250</v>
      </c>
      <c r="AM28" s="14"/>
      <c r="AN28" s="14"/>
      <c r="AO28" s="14"/>
      <c r="AP28" s="14"/>
      <c r="AQ28" s="14"/>
      <c r="AR28" s="14">
        <f t="shared" si="8"/>
        <v>250</v>
      </c>
      <c r="AS28" s="14">
        <f t="shared" si="10"/>
        <v>0</v>
      </c>
      <c r="AT28" s="14">
        <f t="shared" si="10"/>
        <v>700</v>
      </c>
      <c r="AU28" s="14">
        <f t="shared" si="10"/>
        <v>0</v>
      </c>
      <c r="AV28" s="14">
        <f t="shared" si="11"/>
        <v>0</v>
      </c>
      <c r="AW28" s="14">
        <f t="shared" si="11"/>
        <v>0</v>
      </c>
      <c r="AX28" s="14">
        <f t="shared" si="11"/>
        <v>0</v>
      </c>
      <c r="AY28" s="14">
        <f t="shared" si="11"/>
        <v>0</v>
      </c>
      <c r="AZ28" s="26">
        <f t="shared" si="9"/>
        <v>700</v>
      </c>
      <c r="BA28" s="28"/>
      <c r="BB28" s="28"/>
      <c r="BC28" s="28"/>
      <c r="BD28" s="28"/>
    </row>
    <row r="29" spans="1:56" s="29" customFormat="1" ht="40.5" x14ac:dyDescent="0.25">
      <c r="A29" s="340"/>
      <c r="B29" s="368"/>
      <c r="C29" s="353"/>
      <c r="D29" s="343"/>
      <c r="E29" s="76" t="s">
        <v>255</v>
      </c>
      <c r="F29" s="56" t="s">
        <v>18</v>
      </c>
      <c r="G29" s="14">
        <v>60</v>
      </c>
      <c r="H29" s="14">
        <v>200</v>
      </c>
      <c r="I29" s="14">
        <v>95</v>
      </c>
      <c r="J29" s="14">
        <f>+I29+35</f>
        <v>130</v>
      </c>
      <c r="K29" s="14">
        <f>+J29+35</f>
        <v>165</v>
      </c>
      <c r="L29" s="14">
        <v>200</v>
      </c>
      <c r="M29" s="14"/>
      <c r="N29" s="14"/>
      <c r="O29" s="14"/>
      <c r="P29" s="14">
        <v>100</v>
      </c>
      <c r="Q29" s="14"/>
      <c r="R29" s="14"/>
      <c r="S29" s="14"/>
      <c r="T29" s="14">
        <f t="shared" si="5"/>
        <v>100</v>
      </c>
      <c r="U29" s="14"/>
      <c r="V29" s="14"/>
      <c r="W29" s="14"/>
      <c r="X29" s="14">
        <v>100</v>
      </c>
      <c r="Y29" s="14"/>
      <c r="Z29" s="14"/>
      <c r="AA29" s="14"/>
      <c r="AB29" s="14">
        <f t="shared" si="6"/>
        <v>100</v>
      </c>
      <c r="AC29" s="14"/>
      <c r="AD29" s="14"/>
      <c r="AE29" s="14"/>
      <c r="AF29" s="14">
        <v>100</v>
      </c>
      <c r="AG29" s="14"/>
      <c r="AH29" s="14"/>
      <c r="AI29" s="14"/>
      <c r="AJ29" s="14">
        <f t="shared" si="7"/>
        <v>100</v>
      </c>
      <c r="AK29" s="14"/>
      <c r="AL29" s="14"/>
      <c r="AM29" s="14"/>
      <c r="AN29" s="14">
        <v>100</v>
      </c>
      <c r="AO29" s="14"/>
      <c r="AP29" s="14"/>
      <c r="AQ29" s="14"/>
      <c r="AR29" s="14">
        <f t="shared" si="8"/>
        <v>100</v>
      </c>
      <c r="AS29" s="14">
        <f t="shared" si="10"/>
        <v>0</v>
      </c>
      <c r="AT29" s="14">
        <f t="shared" si="10"/>
        <v>0</v>
      </c>
      <c r="AU29" s="14">
        <f t="shared" si="10"/>
        <v>0</v>
      </c>
      <c r="AV29" s="14">
        <f t="shared" si="11"/>
        <v>400</v>
      </c>
      <c r="AW29" s="14">
        <f t="shared" si="11"/>
        <v>0</v>
      </c>
      <c r="AX29" s="14">
        <f t="shared" si="11"/>
        <v>0</v>
      </c>
      <c r="AY29" s="14">
        <f t="shared" si="11"/>
        <v>0</v>
      </c>
      <c r="AZ29" s="26">
        <f t="shared" si="9"/>
        <v>400</v>
      </c>
      <c r="BA29" s="28"/>
      <c r="BB29" s="28"/>
      <c r="BC29" s="28"/>
      <c r="BD29" s="28"/>
    </row>
    <row r="30" spans="1:56" s="29" customFormat="1" ht="27" x14ac:dyDescent="0.25">
      <c r="A30" s="340"/>
      <c r="B30" s="368"/>
      <c r="C30" s="353"/>
      <c r="D30" s="343"/>
      <c r="E30" s="76" t="s">
        <v>256</v>
      </c>
      <c r="F30" s="56" t="s">
        <v>13</v>
      </c>
      <c r="G30" s="14">
        <v>20</v>
      </c>
      <c r="H30" s="14">
        <v>80</v>
      </c>
      <c r="I30" s="14">
        <v>35</v>
      </c>
      <c r="J30" s="14">
        <v>50</v>
      </c>
      <c r="K30" s="14">
        <v>65</v>
      </c>
      <c r="L30" s="14">
        <v>80</v>
      </c>
      <c r="M30" s="14"/>
      <c r="N30" s="14"/>
      <c r="O30" s="14"/>
      <c r="P30" s="14">
        <v>75</v>
      </c>
      <c r="Q30" s="14"/>
      <c r="R30" s="14"/>
      <c r="S30" s="14"/>
      <c r="T30" s="14">
        <f t="shared" si="5"/>
        <v>75</v>
      </c>
      <c r="U30" s="14"/>
      <c r="V30" s="14"/>
      <c r="W30" s="14"/>
      <c r="X30" s="14">
        <v>75</v>
      </c>
      <c r="Y30" s="14"/>
      <c r="Z30" s="14"/>
      <c r="AA30" s="14"/>
      <c r="AB30" s="14">
        <f t="shared" si="6"/>
        <v>75</v>
      </c>
      <c r="AC30" s="14"/>
      <c r="AD30" s="14"/>
      <c r="AE30" s="14"/>
      <c r="AF30" s="14">
        <v>75</v>
      </c>
      <c r="AG30" s="14"/>
      <c r="AH30" s="14"/>
      <c r="AI30" s="14"/>
      <c r="AJ30" s="14">
        <f t="shared" si="7"/>
        <v>75</v>
      </c>
      <c r="AK30" s="14"/>
      <c r="AL30" s="14"/>
      <c r="AM30" s="14"/>
      <c r="AN30" s="14">
        <v>75</v>
      </c>
      <c r="AO30" s="14"/>
      <c r="AP30" s="14"/>
      <c r="AQ30" s="14"/>
      <c r="AR30" s="14">
        <f t="shared" si="8"/>
        <v>75</v>
      </c>
      <c r="AS30" s="14">
        <f t="shared" si="10"/>
        <v>0</v>
      </c>
      <c r="AT30" s="14">
        <f t="shared" si="10"/>
        <v>0</v>
      </c>
      <c r="AU30" s="14">
        <f t="shared" si="10"/>
        <v>0</v>
      </c>
      <c r="AV30" s="14">
        <f t="shared" si="11"/>
        <v>300</v>
      </c>
      <c r="AW30" s="14">
        <f t="shared" si="11"/>
        <v>0</v>
      </c>
      <c r="AX30" s="14">
        <f t="shared" si="11"/>
        <v>0</v>
      </c>
      <c r="AY30" s="14">
        <f t="shared" si="11"/>
        <v>0</v>
      </c>
      <c r="AZ30" s="26">
        <f t="shared" si="9"/>
        <v>300</v>
      </c>
      <c r="BA30" s="28"/>
      <c r="BB30" s="28"/>
      <c r="BC30" s="28"/>
      <c r="BD30" s="28"/>
    </row>
    <row r="31" spans="1:56" s="29" customFormat="1" ht="27" x14ac:dyDescent="0.25">
      <c r="A31" s="340"/>
      <c r="B31" s="368"/>
      <c r="C31" s="353"/>
      <c r="D31" s="343"/>
      <c r="E31" s="76" t="s">
        <v>19</v>
      </c>
      <c r="F31" s="56" t="s">
        <v>20</v>
      </c>
      <c r="G31" s="14">
        <v>60</v>
      </c>
      <c r="H31" s="14">
        <v>140</v>
      </c>
      <c r="I31" s="14">
        <v>80</v>
      </c>
      <c r="J31" s="14">
        <v>100</v>
      </c>
      <c r="K31" s="14">
        <v>120</v>
      </c>
      <c r="L31" s="14">
        <v>140</v>
      </c>
      <c r="M31" s="14"/>
      <c r="N31" s="14">
        <v>30</v>
      </c>
      <c r="O31" s="14"/>
      <c r="P31" s="14"/>
      <c r="Q31" s="14"/>
      <c r="R31" s="14"/>
      <c r="S31" s="14"/>
      <c r="T31" s="14">
        <f t="shared" si="5"/>
        <v>30</v>
      </c>
      <c r="U31" s="14"/>
      <c r="V31" s="149">
        <v>30</v>
      </c>
      <c r="W31" s="14"/>
      <c r="X31" s="14"/>
      <c r="Y31" s="14"/>
      <c r="Z31" s="14"/>
      <c r="AA31" s="14"/>
      <c r="AB31" s="14">
        <f t="shared" si="6"/>
        <v>30</v>
      </c>
      <c r="AC31" s="14"/>
      <c r="AD31" s="14">
        <v>30</v>
      </c>
      <c r="AE31" s="14"/>
      <c r="AF31" s="14"/>
      <c r="AG31" s="14"/>
      <c r="AH31" s="14"/>
      <c r="AI31" s="14"/>
      <c r="AJ31" s="14">
        <f t="shared" si="7"/>
        <v>30</v>
      </c>
      <c r="AK31" s="14"/>
      <c r="AL31" s="14">
        <v>30</v>
      </c>
      <c r="AM31" s="14"/>
      <c r="AN31" s="14"/>
      <c r="AO31" s="14"/>
      <c r="AP31" s="14"/>
      <c r="AQ31" s="14"/>
      <c r="AR31" s="14">
        <f t="shared" si="8"/>
        <v>30</v>
      </c>
      <c r="AS31" s="14">
        <f t="shared" si="10"/>
        <v>0</v>
      </c>
      <c r="AT31" s="14">
        <f t="shared" si="10"/>
        <v>120</v>
      </c>
      <c r="AU31" s="14">
        <f t="shared" si="10"/>
        <v>0</v>
      </c>
      <c r="AV31" s="14">
        <f t="shared" si="11"/>
        <v>0</v>
      </c>
      <c r="AW31" s="14">
        <f t="shared" si="11"/>
        <v>0</v>
      </c>
      <c r="AX31" s="14">
        <f t="shared" si="11"/>
        <v>0</v>
      </c>
      <c r="AY31" s="14">
        <f t="shared" si="11"/>
        <v>0</v>
      </c>
      <c r="AZ31" s="26">
        <f t="shared" si="9"/>
        <v>120</v>
      </c>
      <c r="BA31" s="28"/>
      <c r="BB31" s="28"/>
      <c r="BC31" s="28"/>
      <c r="BD31" s="28"/>
    </row>
    <row r="32" spans="1:56" s="29" customFormat="1" ht="27" x14ac:dyDescent="0.25">
      <c r="A32" s="340"/>
      <c r="B32" s="368"/>
      <c r="C32" s="353"/>
      <c r="D32" s="343"/>
      <c r="E32" s="76" t="s">
        <v>21</v>
      </c>
      <c r="F32" s="56" t="s">
        <v>22</v>
      </c>
      <c r="G32" s="14"/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/>
      <c r="N32" s="14">
        <v>80</v>
      </c>
      <c r="O32" s="14"/>
      <c r="P32" s="14"/>
      <c r="Q32" s="14"/>
      <c r="R32" s="14"/>
      <c r="S32" s="14"/>
      <c r="T32" s="14">
        <f t="shared" si="5"/>
        <v>80</v>
      </c>
      <c r="U32" s="14"/>
      <c r="V32" s="149">
        <v>80</v>
      </c>
      <c r="W32" s="14"/>
      <c r="X32" s="14"/>
      <c r="Y32" s="14"/>
      <c r="Z32" s="14"/>
      <c r="AA32" s="14"/>
      <c r="AB32" s="14">
        <f t="shared" si="6"/>
        <v>80</v>
      </c>
      <c r="AC32" s="14"/>
      <c r="AD32" s="14">
        <v>80</v>
      </c>
      <c r="AE32" s="14"/>
      <c r="AF32" s="14"/>
      <c r="AG32" s="14"/>
      <c r="AH32" s="14"/>
      <c r="AI32" s="14"/>
      <c r="AJ32" s="14">
        <f t="shared" si="7"/>
        <v>80</v>
      </c>
      <c r="AK32" s="14"/>
      <c r="AL32" s="14">
        <v>80</v>
      </c>
      <c r="AM32" s="14"/>
      <c r="AN32" s="14"/>
      <c r="AO32" s="14"/>
      <c r="AP32" s="14"/>
      <c r="AQ32" s="14"/>
      <c r="AR32" s="14">
        <f t="shared" si="8"/>
        <v>80</v>
      </c>
      <c r="AS32" s="14">
        <f t="shared" si="10"/>
        <v>0</v>
      </c>
      <c r="AT32" s="14">
        <f t="shared" si="10"/>
        <v>320</v>
      </c>
      <c r="AU32" s="14">
        <f t="shared" si="10"/>
        <v>0</v>
      </c>
      <c r="AV32" s="14">
        <f t="shared" si="11"/>
        <v>0</v>
      </c>
      <c r="AW32" s="14">
        <f t="shared" si="11"/>
        <v>0</v>
      </c>
      <c r="AX32" s="14">
        <f t="shared" si="11"/>
        <v>0</v>
      </c>
      <c r="AY32" s="14">
        <f t="shared" si="11"/>
        <v>0</v>
      </c>
      <c r="AZ32" s="26">
        <f t="shared" si="9"/>
        <v>320</v>
      </c>
      <c r="BA32" s="28"/>
      <c r="BB32" s="28"/>
      <c r="BC32" s="28"/>
      <c r="BD32" s="28"/>
    </row>
    <row r="33" spans="1:56" s="29" customFormat="1" ht="54" x14ac:dyDescent="0.25">
      <c r="A33" s="340"/>
      <c r="B33" s="368"/>
      <c r="C33" s="353"/>
      <c r="D33" s="343"/>
      <c r="E33" s="76" t="s">
        <v>23</v>
      </c>
      <c r="F33" s="56" t="s">
        <v>24</v>
      </c>
      <c r="G33" s="14">
        <v>30</v>
      </c>
      <c r="H33" s="14">
        <v>50</v>
      </c>
      <c r="I33" s="14">
        <v>35</v>
      </c>
      <c r="J33" s="14">
        <v>40</v>
      </c>
      <c r="K33" s="14">
        <v>45</v>
      </c>
      <c r="L33" s="14">
        <v>50</v>
      </c>
      <c r="M33" s="14"/>
      <c r="N33" s="14">
        <v>100</v>
      </c>
      <c r="O33" s="14"/>
      <c r="P33" s="14">
        <v>100</v>
      </c>
      <c r="Q33" s="14"/>
      <c r="R33" s="14"/>
      <c r="S33" s="14"/>
      <c r="T33" s="14">
        <f t="shared" si="5"/>
        <v>200</v>
      </c>
      <c r="U33" s="14"/>
      <c r="V33" s="149">
        <v>100</v>
      </c>
      <c r="W33" s="14"/>
      <c r="X33" s="14">
        <v>100</v>
      </c>
      <c r="Y33" s="14"/>
      <c r="Z33" s="14"/>
      <c r="AA33" s="14"/>
      <c r="AB33" s="14">
        <f t="shared" si="6"/>
        <v>200</v>
      </c>
      <c r="AC33" s="14"/>
      <c r="AD33" s="14">
        <v>100</v>
      </c>
      <c r="AE33" s="14"/>
      <c r="AF33" s="14">
        <v>100</v>
      </c>
      <c r="AG33" s="14"/>
      <c r="AH33" s="14"/>
      <c r="AI33" s="14"/>
      <c r="AJ33" s="14">
        <f t="shared" si="7"/>
        <v>200</v>
      </c>
      <c r="AK33" s="14"/>
      <c r="AL33" s="14">
        <v>100</v>
      </c>
      <c r="AM33" s="14"/>
      <c r="AN33" s="14">
        <v>100</v>
      </c>
      <c r="AO33" s="14"/>
      <c r="AP33" s="14"/>
      <c r="AQ33" s="14"/>
      <c r="AR33" s="14">
        <f t="shared" si="8"/>
        <v>200</v>
      </c>
      <c r="AS33" s="14">
        <f t="shared" si="10"/>
        <v>0</v>
      </c>
      <c r="AT33" s="14">
        <f t="shared" si="10"/>
        <v>400</v>
      </c>
      <c r="AU33" s="14">
        <f t="shared" si="10"/>
        <v>0</v>
      </c>
      <c r="AV33" s="14">
        <f t="shared" si="11"/>
        <v>400</v>
      </c>
      <c r="AW33" s="14">
        <f t="shared" si="11"/>
        <v>0</v>
      </c>
      <c r="AX33" s="14">
        <f t="shared" si="11"/>
        <v>0</v>
      </c>
      <c r="AY33" s="14">
        <f t="shared" si="11"/>
        <v>0</v>
      </c>
      <c r="AZ33" s="26">
        <f t="shared" si="9"/>
        <v>800</v>
      </c>
      <c r="BA33" s="28"/>
      <c r="BB33" s="28"/>
      <c r="BC33" s="28"/>
      <c r="BD33" s="28"/>
    </row>
    <row r="34" spans="1:56" s="29" customFormat="1" ht="27" x14ac:dyDescent="0.25">
      <c r="A34" s="340"/>
      <c r="B34" s="368"/>
      <c r="C34" s="353"/>
      <c r="D34" s="343"/>
      <c r="E34" s="76" t="s">
        <v>25</v>
      </c>
      <c r="F34" s="56" t="s">
        <v>26</v>
      </c>
      <c r="G34" s="14">
        <v>0</v>
      </c>
      <c r="H34" s="14">
        <v>100</v>
      </c>
      <c r="I34" s="14">
        <v>25</v>
      </c>
      <c r="J34" s="14">
        <v>50</v>
      </c>
      <c r="K34" s="14">
        <v>75</v>
      </c>
      <c r="L34" s="14">
        <v>100</v>
      </c>
      <c r="M34" s="14"/>
      <c r="N34" s="14">
        <v>60</v>
      </c>
      <c r="O34" s="14"/>
      <c r="P34" s="14"/>
      <c r="Q34" s="14"/>
      <c r="R34" s="14"/>
      <c r="S34" s="14"/>
      <c r="T34" s="14">
        <f t="shared" si="5"/>
        <v>60</v>
      </c>
      <c r="U34" s="14"/>
      <c r="V34" s="149">
        <v>60</v>
      </c>
      <c r="W34" s="14"/>
      <c r="X34" s="14"/>
      <c r="Y34" s="14"/>
      <c r="Z34" s="14"/>
      <c r="AA34" s="14"/>
      <c r="AB34" s="14">
        <f t="shared" si="6"/>
        <v>60</v>
      </c>
      <c r="AC34" s="14"/>
      <c r="AD34" s="14">
        <v>60</v>
      </c>
      <c r="AE34" s="14"/>
      <c r="AF34" s="14"/>
      <c r="AG34" s="14"/>
      <c r="AH34" s="14"/>
      <c r="AI34" s="14"/>
      <c r="AJ34" s="14">
        <f t="shared" si="7"/>
        <v>60</v>
      </c>
      <c r="AK34" s="14"/>
      <c r="AL34" s="14">
        <v>60</v>
      </c>
      <c r="AM34" s="14"/>
      <c r="AN34" s="14"/>
      <c r="AO34" s="14"/>
      <c r="AP34" s="14"/>
      <c r="AQ34" s="14"/>
      <c r="AR34" s="14">
        <f t="shared" si="8"/>
        <v>60</v>
      </c>
      <c r="AS34" s="14">
        <f t="shared" si="10"/>
        <v>0</v>
      </c>
      <c r="AT34" s="14">
        <f t="shared" si="10"/>
        <v>240</v>
      </c>
      <c r="AU34" s="14">
        <f t="shared" si="10"/>
        <v>0</v>
      </c>
      <c r="AV34" s="14">
        <f t="shared" si="11"/>
        <v>0</v>
      </c>
      <c r="AW34" s="14">
        <f t="shared" si="11"/>
        <v>0</v>
      </c>
      <c r="AX34" s="14">
        <f t="shared" si="11"/>
        <v>0</v>
      </c>
      <c r="AY34" s="14">
        <f t="shared" si="11"/>
        <v>0</v>
      </c>
      <c r="AZ34" s="26">
        <f t="shared" si="9"/>
        <v>240</v>
      </c>
      <c r="BA34" s="28"/>
      <c r="BB34" s="28"/>
      <c r="BC34" s="28"/>
      <c r="BD34" s="28"/>
    </row>
    <row r="35" spans="1:56" s="29" customFormat="1" ht="54" x14ac:dyDescent="0.25">
      <c r="A35" s="340"/>
      <c r="B35" s="368"/>
      <c r="C35" s="353"/>
      <c r="D35" s="343"/>
      <c r="E35" s="76" t="s">
        <v>27</v>
      </c>
      <c r="F35" s="56" t="s">
        <v>28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/>
      <c r="N35" s="14"/>
      <c r="O35" s="14"/>
      <c r="P35" s="14"/>
      <c r="Q35" s="14"/>
      <c r="R35" s="14"/>
      <c r="S35" s="14"/>
      <c r="T35" s="14">
        <f t="shared" si="5"/>
        <v>0</v>
      </c>
      <c r="U35" s="14"/>
      <c r="V35" s="14"/>
      <c r="W35" s="14"/>
      <c r="X35" s="14"/>
      <c r="Y35" s="14"/>
      <c r="Z35" s="14"/>
      <c r="AA35" s="14"/>
      <c r="AB35" s="14">
        <f t="shared" si="6"/>
        <v>0</v>
      </c>
      <c r="AC35" s="14"/>
      <c r="AD35" s="14"/>
      <c r="AE35" s="14"/>
      <c r="AF35" s="14"/>
      <c r="AG35" s="14"/>
      <c r="AH35" s="14"/>
      <c r="AI35" s="14"/>
      <c r="AJ35" s="14">
        <f t="shared" si="7"/>
        <v>0</v>
      </c>
      <c r="AK35" s="14"/>
      <c r="AL35" s="14"/>
      <c r="AM35" s="14"/>
      <c r="AN35" s="14"/>
      <c r="AO35" s="14"/>
      <c r="AP35" s="14"/>
      <c r="AQ35" s="14"/>
      <c r="AR35" s="14">
        <f t="shared" si="8"/>
        <v>0</v>
      </c>
      <c r="AS35" s="14">
        <f t="shared" si="10"/>
        <v>0</v>
      </c>
      <c r="AT35" s="14">
        <f t="shared" si="10"/>
        <v>0</v>
      </c>
      <c r="AU35" s="14">
        <f t="shared" si="10"/>
        <v>0</v>
      </c>
      <c r="AV35" s="14">
        <f t="shared" si="11"/>
        <v>0</v>
      </c>
      <c r="AW35" s="14">
        <f t="shared" si="11"/>
        <v>0</v>
      </c>
      <c r="AX35" s="14">
        <f t="shared" si="11"/>
        <v>0</v>
      </c>
      <c r="AY35" s="14">
        <f t="shared" si="11"/>
        <v>0</v>
      </c>
      <c r="AZ35" s="26">
        <f t="shared" si="9"/>
        <v>0</v>
      </c>
      <c r="BA35" s="28"/>
      <c r="BB35" s="28"/>
      <c r="BC35" s="28"/>
      <c r="BD35" s="28"/>
    </row>
    <row r="36" spans="1:56" s="29" customFormat="1" ht="67.5" x14ac:dyDescent="0.25">
      <c r="A36" s="340"/>
      <c r="B36" s="368"/>
      <c r="C36" s="353"/>
      <c r="D36" s="343"/>
      <c r="E36" s="76" t="s">
        <v>76</v>
      </c>
      <c r="F36" s="56" t="s">
        <v>33</v>
      </c>
      <c r="G36" s="14">
        <v>30</v>
      </c>
      <c r="H36" s="14">
        <v>151</v>
      </c>
      <c r="I36" s="14">
        <v>151</v>
      </c>
      <c r="J36" s="14">
        <v>151</v>
      </c>
      <c r="K36" s="14">
        <v>151</v>
      </c>
      <c r="L36" s="14">
        <v>151</v>
      </c>
      <c r="M36" s="14"/>
      <c r="N36" s="14"/>
      <c r="O36" s="14"/>
      <c r="P36" s="14"/>
      <c r="Q36" s="14"/>
      <c r="R36" s="14"/>
      <c r="S36" s="14"/>
      <c r="T36" s="14">
        <f t="shared" si="5"/>
        <v>0</v>
      </c>
      <c r="U36" s="14"/>
      <c r="V36" s="14"/>
      <c r="W36" s="14"/>
      <c r="X36" s="14"/>
      <c r="Y36" s="14"/>
      <c r="Z36" s="14"/>
      <c r="AA36" s="14"/>
      <c r="AB36" s="14">
        <f t="shared" si="6"/>
        <v>0</v>
      </c>
      <c r="AC36" s="14"/>
      <c r="AD36" s="14"/>
      <c r="AE36" s="14"/>
      <c r="AF36" s="14"/>
      <c r="AG36" s="14"/>
      <c r="AH36" s="14"/>
      <c r="AI36" s="14"/>
      <c r="AJ36" s="14">
        <f t="shared" si="7"/>
        <v>0</v>
      </c>
      <c r="AK36" s="14"/>
      <c r="AL36" s="14"/>
      <c r="AM36" s="14"/>
      <c r="AN36" s="14"/>
      <c r="AO36" s="14"/>
      <c r="AP36" s="14"/>
      <c r="AQ36" s="14"/>
      <c r="AR36" s="14">
        <f t="shared" si="8"/>
        <v>0</v>
      </c>
      <c r="AS36" s="14">
        <f t="shared" si="10"/>
        <v>0</v>
      </c>
      <c r="AT36" s="14">
        <f t="shared" si="10"/>
        <v>0</v>
      </c>
      <c r="AU36" s="14">
        <f t="shared" si="10"/>
        <v>0</v>
      </c>
      <c r="AV36" s="14">
        <f t="shared" si="11"/>
        <v>0</v>
      </c>
      <c r="AW36" s="14">
        <f t="shared" si="11"/>
        <v>0</v>
      </c>
      <c r="AX36" s="14">
        <f t="shared" si="11"/>
        <v>0</v>
      </c>
      <c r="AY36" s="14">
        <f t="shared" si="11"/>
        <v>0</v>
      </c>
      <c r="AZ36" s="26">
        <f t="shared" si="9"/>
        <v>0</v>
      </c>
      <c r="BA36" s="28"/>
      <c r="BB36" s="28"/>
      <c r="BC36" s="28"/>
      <c r="BD36" s="28"/>
    </row>
    <row r="37" spans="1:56" s="29" customFormat="1" ht="54" x14ac:dyDescent="0.25">
      <c r="A37" s="340"/>
      <c r="B37" s="368"/>
      <c r="C37" s="353"/>
      <c r="D37" s="343"/>
      <c r="E37" s="76" t="s">
        <v>34</v>
      </c>
      <c r="F37" s="56" t="s">
        <v>35</v>
      </c>
      <c r="G37" s="14">
        <v>2</v>
      </c>
      <c r="H37" s="14">
        <v>28</v>
      </c>
      <c r="I37" s="14">
        <v>14</v>
      </c>
      <c r="J37" s="14">
        <v>28</v>
      </c>
      <c r="K37" s="14"/>
      <c r="L37" s="14"/>
      <c r="M37" s="14"/>
      <c r="N37" s="14"/>
      <c r="O37" s="14"/>
      <c r="P37" s="14"/>
      <c r="Q37" s="14"/>
      <c r="R37" s="14"/>
      <c r="S37" s="14"/>
      <c r="T37" s="14">
        <f t="shared" si="5"/>
        <v>0</v>
      </c>
      <c r="U37" s="14"/>
      <c r="V37" s="14"/>
      <c r="W37" s="14"/>
      <c r="X37" s="14"/>
      <c r="Y37" s="14"/>
      <c r="Z37" s="14"/>
      <c r="AA37" s="14"/>
      <c r="AB37" s="14">
        <f t="shared" si="6"/>
        <v>0</v>
      </c>
      <c r="AC37" s="14"/>
      <c r="AD37" s="14"/>
      <c r="AE37" s="14"/>
      <c r="AF37" s="14"/>
      <c r="AG37" s="14"/>
      <c r="AH37" s="14"/>
      <c r="AI37" s="14"/>
      <c r="AJ37" s="14">
        <f t="shared" si="7"/>
        <v>0</v>
      </c>
      <c r="AK37" s="14"/>
      <c r="AL37" s="14"/>
      <c r="AM37" s="14"/>
      <c r="AN37" s="14"/>
      <c r="AO37" s="14"/>
      <c r="AP37" s="14"/>
      <c r="AQ37" s="14"/>
      <c r="AR37" s="14">
        <f t="shared" si="8"/>
        <v>0</v>
      </c>
      <c r="AS37" s="14">
        <f t="shared" si="10"/>
        <v>0</v>
      </c>
      <c r="AT37" s="14">
        <f t="shared" si="10"/>
        <v>0</v>
      </c>
      <c r="AU37" s="14">
        <f t="shared" si="10"/>
        <v>0</v>
      </c>
      <c r="AV37" s="14">
        <f t="shared" si="11"/>
        <v>0</v>
      </c>
      <c r="AW37" s="14">
        <f t="shared" si="11"/>
        <v>0</v>
      </c>
      <c r="AX37" s="14">
        <f t="shared" si="11"/>
        <v>0</v>
      </c>
      <c r="AY37" s="14">
        <f t="shared" si="11"/>
        <v>0</v>
      </c>
      <c r="AZ37" s="26">
        <f t="shared" si="9"/>
        <v>0</v>
      </c>
      <c r="BA37" s="28"/>
      <c r="BB37" s="28"/>
      <c r="BC37" s="28"/>
      <c r="BD37" s="28"/>
    </row>
    <row r="38" spans="1:56" s="29" customFormat="1" ht="27" x14ac:dyDescent="0.25">
      <c r="A38" s="340"/>
      <c r="B38" s="368"/>
      <c r="C38" s="353"/>
      <c r="D38" s="343"/>
      <c r="E38" s="76" t="s">
        <v>36</v>
      </c>
      <c r="F38" s="56" t="s">
        <v>37</v>
      </c>
      <c r="G38" s="14">
        <v>12</v>
      </c>
      <c r="H38" s="14">
        <v>36</v>
      </c>
      <c r="I38" s="14">
        <v>16</v>
      </c>
      <c r="J38" s="14">
        <v>22</v>
      </c>
      <c r="K38" s="14">
        <v>30</v>
      </c>
      <c r="L38" s="14">
        <v>36</v>
      </c>
      <c r="M38" s="14"/>
      <c r="N38" s="14">
        <v>80</v>
      </c>
      <c r="O38" s="14"/>
      <c r="P38" s="14"/>
      <c r="Q38" s="14"/>
      <c r="R38" s="14"/>
      <c r="S38" s="14"/>
      <c r="T38" s="14">
        <f t="shared" si="5"/>
        <v>80</v>
      </c>
      <c r="U38" s="14"/>
      <c r="V38" s="149">
        <v>100</v>
      </c>
      <c r="W38" s="14"/>
      <c r="X38" s="14"/>
      <c r="Y38" s="14"/>
      <c r="Z38" s="14"/>
      <c r="AA38" s="14"/>
      <c r="AB38" s="14">
        <f t="shared" si="6"/>
        <v>100</v>
      </c>
      <c r="AC38" s="14"/>
      <c r="AD38" s="14">
        <v>120</v>
      </c>
      <c r="AE38" s="14"/>
      <c r="AF38" s="14"/>
      <c r="AG38" s="14"/>
      <c r="AH38" s="14"/>
      <c r="AI38" s="14"/>
      <c r="AJ38" s="14">
        <f t="shared" si="7"/>
        <v>120</v>
      </c>
      <c r="AK38" s="14"/>
      <c r="AL38" s="14">
        <v>150</v>
      </c>
      <c r="AM38" s="14"/>
      <c r="AN38" s="14"/>
      <c r="AO38" s="14"/>
      <c r="AP38" s="14"/>
      <c r="AQ38" s="14"/>
      <c r="AR38" s="14">
        <f t="shared" si="8"/>
        <v>150</v>
      </c>
      <c r="AS38" s="14">
        <f t="shared" si="10"/>
        <v>0</v>
      </c>
      <c r="AT38" s="14">
        <f t="shared" si="10"/>
        <v>450</v>
      </c>
      <c r="AU38" s="14">
        <f t="shared" si="10"/>
        <v>0</v>
      </c>
      <c r="AV38" s="14">
        <f t="shared" si="11"/>
        <v>0</v>
      </c>
      <c r="AW38" s="14">
        <f t="shared" si="11"/>
        <v>0</v>
      </c>
      <c r="AX38" s="14">
        <f t="shared" si="11"/>
        <v>0</v>
      </c>
      <c r="AY38" s="14">
        <f t="shared" si="11"/>
        <v>0</v>
      </c>
      <c r="AZ38" s="26">
        <f t="shared" si="9"/>
        <v>450</v>
      </c>
      <c r="BA38" s="28"/>
      <c r="BB38" s="28"/>
      <c r="BC38" s="28"/>
      <c r="BD38" s="28"/>
    </row>
    <row r="39" spans="1:56" s="29" customFormat="1" ht="40.5" x14ac:dyDescent="0.25">
      <c r="A39" s="340"/>
      <c r="B39" s="368"/>
      <c r="C39" s="353"/>
      <c r="D39" s="343"/>
      <c r="E39" s="76" t="s">
        <v>257</v>
      </c>
      <c r="F39" s="56" t="s">
        <v>37</v>
      </c>
      <c r="G39" s="14">
        <v>15</v>
      </c>
      <c r="H39" s="14">
        <v>45</v>
      </c>
      <c r="I39" s="14">
        <v>20</v>
      </c>
      <c r="J39" s="14">
        <v>30</v>
      </c>
      <c r="K39" s="14">
        <v>40</v>
      </c>
      <c r="L39" s="14">
        <v>45</v>
      </c>
      <c r="M39" s="14"/>
      <c r="N39" s="14"/>
      <c r="O39" s="14"/>
      <c r="P39" s="14">
        <v>250</v>
      </c>
      <c r="Q39" s="14"/>
      <c r="R39" s="14"/>
      <c r="S39" s="14"/>
      <c r="T39" s="14">
        <f t="shared" ref="T39:T61" si="12">SUM(M39:S39)</f>
        <v>250</v>
      </c>
      <c r="U39" s="14"/>
      <c r="V39" s="14"/>
      <c r="W39" s="14"/>
      <c r="X39" s="14">
        <v>250</v>
      </c>
      <c r="Y39" s="14"/>
      <c r="Z39" s="14"/>
      <c r="AA39" s="14"/>
      <c r="AB39" s="14">
        <f t="shared" ref="AB39:AB50" si="13">SUM(U39:AA39)</f>
        <v>250</v>
      </c>
      <c r="AC39" s="14"/>
      <c r="AD39" s="14"/>
      <c r="AE39" s="14"/>
      <c r="AF39" s="14">
        <v>250</v>
      </c>
      <c r="AG39" s="14"/>
      <c r="AH39" s="14"/>
      <c r="AI39" s="14"/>
      <c r="AJ39" s="14">
        <f t="shared" ref="AJ39:AJ50" si="14">SUM(AC39:AI39)</f>
        <v>250</v>
      </c>
      <c r="AK39" s="14"/>
      <c r="AL39" s="14"/>
      <c r="AM39" s="14"/>
      <c r="AN39" s="14">
        <v>250</v>
      </c>
      <c r="AO39" s="14"/>
      <c r="AP39" s="14"/>
      <c r="AQ39" s="14"/>
      <c r="AR39" s="14">
        <f t="shared" ref="AR39:AR50" si="15">SUM(AK39:AQ39)</f>
        <v>250</v>
      </c>
      <c r="AS39" s="14">
        <f t="shared" si="10"/>
        <v>0</v>
      </c>
      <c r="AT39" s="14">
        <f t="shared" si="10"/>
        <v>0</v>
      </c>
      <c r="AU39" s="14">
        <f t="shared" si="10"/>
        <v>0</v>
      </c>
      <c r="AV39" s="14">
        <f t="shared" si="11"/>
        <v>1000</v>
      </c>
      <c r="AW39" s="14">
        <f t="shared" si="11"/>
        <v>0</v>
      </c>
      <c r="AX39" s="14">
        <f t="shared" si="11"/>
        <v>0</v>
      </c>
      <c r="AY39" s="14">
        <f t="shared" si="11"/>
        <v>0</v>
      </c>
      <c r="AZ39" s="26">
        <f t="shared" si="9"/>
        <v>1000</v>
      </c>
      <c r="BA39" s="28"/>
      <c r="BB39" s="28"/>
      <c r="BC39" s="28"/>
      <c r="BD39" s="28"/>
    </row>
    <row r="40" spans="1:56" s="29" customFormat="1" ht="148.5" customHeight="1" x14ac:dyDescent="0.25">
      <c r="A40" s="340"/>
      <c r="B40" s="368"/>
      <c r="C40" s="353"/>
      <c r="D40" s="343"/>
      <c r="E40" s="76" t="s">
        <v>260</v>
      </c>
      <c r="F40" s="56" t="s">
        <v>77</v>
      </c>
      <c r="G40" s="14"/>
      <c r="H40" s="14">
        <f>+G40+99</f>
        <v>99</v>
      </c>
      <c r="I40" s="14">
        <v>33</v>
      </c>
      <c r="J40" s="14">
        <v>66</v>
      </c>
      <c r="K40" s="14">
        <v>99</v>
      </c>
      <c r="L40" s="14"/>
      <c r="M40" s="14"/>
      <c r="N40" s="14"/>
      <c r="O40" s="14"/>
      <c r="P40" s="14">
        <v>20996</v>
      </c>
      <c r="Q40" s="14"/>
      <c r="R40" s="14"/>
      <c r="S40" s="14"/>
      <c r="T40" s="14">
        <f t="shared" si="12"/>
        <v>20996</v>
      </c>
      <c r="U40" s="14"/>
      <c r="V40" s="14"/>
      <c r="W40" s="14"/>
      <c r="X40" s="14">
        <v>20996</v>
      </c>
      <c r="Y40" s="14"/>
      <c r="Z40" s="14"/>
      <c r="AA40" s="14"/>
      <c r="AB40" s="14">
        <f t="shared" si="13"/>
        <v>20996</v>
      </c>
      <c r="AC40" s="14"/>
      <c r="AD40" s="14"/>
      <c r="AE40" s="14"/>
      <c r="AF40" s="14">
        <v>20996</v>
      </c>
      <c r="AG40" s="14"/>
      <c r="AH40" s="14"/>
      <c r="AI40" s="14"/>
      <c r="AJ40" s="14">
        <f t="shared" si="14"/>
        <v>20996</v>
      </c>
      <c r="AK40" s="14"/>
      <c r="AL40" s="14"/>
      <c r="AM40" s="14"/>
      <c r="AN40" s="14"/>
      <c r="AO40" s="14"/>
      <c r="AP40" s="14"/>
      <c r="AQ40" s="14"/>
      <c r="AR40" s="14">
        <f t="shared" si="15"/>
        <v>0</v>
      </c>
      <c r="AS40" s="14">
        <f t="shared" si="10"/>
        <v>0</v>
      </c>
      <c r="AT40" s="14">
        <f t="shared" si="10"/>
        <v>0</v>
      </c>
      <c r="AU40" s="14">
        <f t="shared" si="10"/>
        <v>0</v>
      </c>
      <c r="AV40" s="14">
        <f t="shared" si="11"/>
        <v>62988</v>
      </c>
      <c r="AW40" s="14">
        <f t="shared" si="11"/>
        <v>0</v>
      </c>
      <c r="AX40" s="14">
        <f t="shared" si="11"/>
        <v>0</v>
      </c>
      <c r="AY40" s="14">
        <f t="shared" si="11"/>
        <v>0</v>
      </c>
      <c r="AZ40" s="26">
        <f t="shared" ref="AZ40:AZ47" si="16">+AS40+AT40+AU40+AV40+AW40+AX40+AY40:AY41</f>
        <v>62988</v>
      </c>
      <c r="BA40" s="28"/>
      <c r="BB40" s="28"/>
      <c r="BC40" s="28"/>
      <c r="BD40" s="28"/>
    </row>
    <row r="41" spans="1:56" s="29" customFormat="1" ht="40.5" x14ac:dyDescent="0.25">
      <c r="A41" s="340"/>
      <c r="B41" s="368"/>
      <c r="C41" s="353"/>
      <c r="D41" s="343"/>
      <c r="E41" s="76" t="s">
        <v>254</v>
      </c>
      <c r="F41" s="56" t="s">
        <v>38</v>
      </c>
      <c r="G41" s="14">
        <f>20*40</f>
        <v>800</v>
      </c>
      <c r="H41" s="14">
        <v>2100</v>
      </c>
      <c r="I41" s="14">
        <v>1360</v>
      </c>
      <c r="J41" s="14">
        <v>1500</v>
      </c>
      <c r="K41" s="14">
        <v>1800</v>
      </c>
      <c r="L41" s="14">
        <v>2100</v>
      </c>
      <c r="M41" s="14"/>
      <c r="N41" s="14">
        <v>466</v>
      </c>
      <c r="O41" s="14"/>
      <c r="P41" s="14"/>
      <c r="Q41" s="14"/>
      <c r="R41" s="14"/>
      <c r="S41" s="14">
        <v>1500</v>
      </c>
      <c r="T41" s="14">
        <f t="shared" si="12"/>
        <v>1966</v>
      </c>
      <c r="U41" s="14"/>
      <c r="V41" s="149">
        <v>600</v>
      </c>
      <c r="W41" s="14"/>
      <c r="X41" s="14"/>
      <c r="Y41" s="14"/>
      <c r="Z41" s="14"/>
      <c r="AA41" s="14">
        <v>3000</v>
      </c>
      <c r="AB41" s="14">
        <f t="shared" si="13"/>
        <v>3600</v>
      </c>
      <c r="AC41" s="14"/>
      <c r="AD41" s="14">
        <v>700</v>
      </c>
      <c r="AE41" s="14"/>
      <c r="AF41" s="14"/>
      <c r="AG41" s="14"/>
      <c r="AH41" s="14"/>
      <c r="AI41" s="14">
        <v>3000</v>
      </c>
      <c r="AJ41" s="14">
        <f t="shared" si="14"/>
        <v>3700</v>
      </c>
      <c r="AK41" s="14"/>
      <c r="AL41" s="14">
        <v>800</v>
      </c>
      <c r="AM41" s="14"/>
      <c r="AN41" s="14"/>
      <c r="AO41" s="14"/>
      <c r="AP41" s="14"/>
      <c r="AQ41" s="14">
        <v>3000</v>
      </c>
      <c r="AR41" s="14">
        <f t="shared" si="15"/>
        <v>3800</v>
      </c>
      <c r="AS41" s="14">
        <f t="shared" si="10"/>
        <v>0</v>
      </c>
      <c r="AT41" s="14">
        <f t="shared" si="10"/>
        <v>2566</v>
      </c>
      <c r="AU41" s="14">
        <f t="shared" si="10"/>
        <v>0</v>
      </c>
      <c r="AV41" s="14">
        <f t="shared" si="11"/>
        <v>0</v>
      </c>
      <c r="AW41" s="14">
        <f t="shared" si="11"/>
        <v>0</v>
      </c>
      <c r="AX41" s="14">
        <f t="shared" si="11"/>
        <v>0</v>
      </c>
      <c r="AY41" s="14">
        <f t="shared" si="11"/>
        <v>10500</v>
      </c>
      <c r="AZ41" s="26">
        <f t="shared" si="16"/>
        <v>13066</v>
      </c>
      <c r="BA41" s="28"/>
      <c r="BB41" s="28"/>
      <c r="BC41" s="28"/>
      <c r="BD41" s="28"/>
    </row>
    <row r="42" spans="1:56" s="29" customFormat="1" ht="27" x14ac:dyDescent="0.25">
      <c r="A42" s="340"/>
      <c r="B42" s="368"/>
      <c r="C42" s="353"/>
      <c r="D42" s="343"/>
      <c r="E42" s="76" t="s">
        <v>78</v>
      </c>
      <c r="F42" s="56" t="s">
        <v>39</v>
      </c>
      <c r="G42" s="14"/>
      <c r="H42" s="14">
        <v>50</v>
      </c>
      <c r="I42" s="14">
        <v>15</v>
      </c>
      <c r="J42" s="14">
        <v>30</v>
      </c>
      <c r="K42" s="14">
        <v>40</v>
      </c>
      <c r="L42" s="14">
        <v>50</v>
      </c>
      <c r="M42" s="14"/>
      <c r="N42" s="14"/>
      <c r="O42" s="14"/>
      <c r="P42" s="14"/>
      <c r="Q42" s="14"/>
      <c r="R42" s="14"/>
      <c r="S42" s="14">
        <v>200</v>
      </c>
      <c r="T42" s="14">
        <f t="shared" si="12"/>
        <v>200</v>
      </c>
      <c r="U42" s="14"/>
      <c r="V42" s="14"/>
      <c r="W42" s="14"/>
      <c r="X42" s="14"/>
      <c r="Y42" s="14"/>
      <c r="Z42" s="14"/>
      <c r="AA42" s="14">
        <v>200</v>
      </c>
      <c r="AB42" s="14">
        <f t="shared" si="13"/>
        <v>200</v>
      </c>
      <c r="AC42" s="14"/>
      <c r="AD42" s="14"/>
      <c r="AE42" s="14"/>
      <c r="AF42" s="14"/>
      <c r="AG42" s="14"/>
      <c r="AH42" s="14"/>
      <c r="AI42" s="14">
        <v>200</v>
      </c>
      <c r="AJ42" s="14">
        <f t="shared" si="14"/>
        <v>200</v>
      </c>
      <c r="AK42" s="14"/>
      <c r="AL42" s="14"/>
      <c r="AM42" s="14"/>
      <c r="AN42" s="14"/>
      <c r="AO42" s="14"/>
      <c r="AP42" s="14"/>
      <c r="AQ42" s="14">
        <v>200</v>
      </c>
      <c r="AR42" s="14">
        <f t="shared" si="15"/>
        <v>200</v>
      </c>
      <c r="AS42" s="14">
        <f t="shared" si="10"/>
        <v>0</v>
      </c>
      <c r="AT42" s="14">
        <f t="shared" si="10"/>
        <v>0</v>
      </c>
      <c r="AU42" s="14">
        <f t="shared" si="10"/>
        <v>0</v>
      </c>
      <c r="AV42" s="14">
        <f t="shared" si="11"/>
        <v>0</v>
      </c>
      <c r="AW42" s="14">
        <f t="shared" si="11"/>
        <v>0</v>
      </c>
      <c r="AX42" s="14">
        <f t="shared" si="11"/>
        <v>0</v>
      </c>
      <c r="AY42" s="14">
        <f t="shared" si="11"/>
        <v>800</v>
      </c>
      <c r="AZ42" s="26">
        <f>+AS42+AT42+AU42+AV42+AW42+AX42+AY42:AY43</f>
        <v>800</v>
      </c>
      <c r="BA42" s="28"/>
      <c r="BB42" s="28"/>
      <c r="BC42" s="28"/>
      <c r="BD42" s="28"/>
    </row>
    <row r="43" spans="1:56" s="29" customFormat="1" ht="40.5" x14ac:dyDescent="0.25">
      <c r="A43" s="340"/>
      <c r="B43" s="368"/>
      <c r="C43" s="353"/>
      <c r="D43" s="344"/>
      <c r="E43" s="76" t="s">
        <v>247</v>
      </c>
      <c r="F43" s="56" t="s">
        <v>243</v>
      </c>
      <c r="G43" s="14"/>
      <c r="H43" s="14">
        <v>50</v>
      </c>
      <c r="I43" s="14">
        <v>50</v>
      </c>
      <c r="J43" s="14">
        <v>50</v>
      </c>
      <c r="K43" s="14">
        <v>50</v>
      </c>
      <c r="L43" s="14">
        <v>50</v>
      </c>
      <c r="M43" s="14">
        <v>20</v>
      </c>
      <c r="N43" s="14"/>
      <c r="O43" s="14"/>
      <c r="P43" s="14">
        <v>150</v>
      </c>
      <c r="Q43" s="14"/>
      <c r="R43" s="14"/>
      <c r="S43" s="14"/>
      <c r="T43" s="14">
        <f t="shared" si="12"/>
        <v>170</v>
      </c>
      <c r="U43" s="14">
        <v>20</v>
      </c>
      <c r="V43" s="14"/>
      <c r="W43" s="14"/>
      <c r="X43" s="14">
        <v>150</v>
      </c>
      <c r="Y43" s="14"/>
      <c r="Z43" s="14"/>
      <c r="AA43" s="14"/>
      <c r="AB43" s="14">
        <f t="shared" si="13"/>
        <v>170</v>
      </c>
      <c r="AC43" s="14">
        <v>50</v>
      </c>
      <c r="AD43" s="14"/>
      <c r="AE43" s="14"/>
      <c r="AF43" s="14">
        <v>150</v>
      </c>
      <c r="AG43" s="14"/>
      <c r="AH43" s="14"/>
      <c r="AI43" s="14"/>
      <c r="AJ43" s="14">
        <f t="shared" si="14"/>
        <v>200</v>
      </c>
      <c r="AK43" s="14">
        <v>50</v>
      </c>
      <c r="AL43" s="14"/>
      <c r="AM43" s="14"/>
      <c r="AN43" s="14">
        <v>150</v>
      </c>
      <c r="AO43" s="14"/>
      <c r="AP43" s="14"/>
      <c r="AQ43" s="14"/>
      <c r="AR43" s="14">
        <f t="shared" si="15"/>
        <v>200</v>
      </c>
      <c r="AS43" s="14">
        <f t="shared" si="10"/>
        <v>140</v>
      </c>
      <c r="AT43" s="14">
        <f t="shared" si="10"/>
        <v>0</v>
      </c>
      <c r="AU43" s="14">
        <f t="shared" si="10"/>
        <v>0</v>
      </c>
      <c r="AV43" s="14">
        <f t="shared" si="10"/>
        <v>600</v>
      </c>
      <c r="AW43" s="14">
        <f t="shared" si="10"/>
        <v>0</v>
      </c>
      <c r="AX43" s="14">
        <f t="shared" si="10"/>
        <v>0</v>
      </c>
      <c r="AY43" s="14">
        <f t="shared" si="10"/>
        <v>0</v>
      </c>
      <c r="AZ43" s="26">
        <f>+AS43+AT43+AU43+AV43+AW43+AX43+AY43:AY44</f>
        <v>740</v>
      </c>
      <c r="BA43" s="28"/>
      <c r="BB43" s="28"/>
      <c r="BC43" s="28"/>
      <c r="BD43" s="28"/>
    </row>
    <row r="44" spans="1:56" s="29" customFormat="1" ht="40.5" x14ac:dyDescent="0.25">
      <c r="A44" s="340"/>
      <c r="B44" s="368"/>
      <c r="C44" s="353"/>
      <c r="D44" s="345" t="s">
        <v>136</v>
      </c>
      <c r="E44" s="76" t="s">
        <v>241</v>
      </c>
      <c r="F44" s="56" t="s">
        <v>79</v>
      </c>
      <c r="G44" s="14">
        <v>124</v>
      </c>
      <c r="H44" s="14">
        <v>160</v>
      </c>
      <c r="I44" s="14">
        <v>130</v>
      </c>
      <c r="J44" s="14">
        <v>140</v>
      </c>
      <c r="K44" s="14">
        <v>150</v>
      </c>
      <c r="L44" s="14">
        <v>160</v>
      </c>
      <c r="M44" s="14"/>
      <c r="N44" s="14"/>
      <c r="O44" s="14"/>
      <c r="P44" s="14">
        <v>35</v>
      </c>
      <c r="Q44" s="14"/>
      <c r="R44" s="14"/>
      <c r="S44" s="14">
        <v>40</v>
      </c>
      <c r="T44" s="14">
        <f t="shared" si="12"/>
        <v>75</v>
      </c>
      <c r="U44" s="14"/>
      <c r="V44" s="14"/>
      <c r="W44" s="14"/>
      <c r="X44" s="14">
        <v>36</v>
      </c>
      <c r="Y44" s="14"/>
      <c r="Z44" s="14"/>
      <c r="AA44" s="14">
        <v>41</v>
      </c>
      <c r="AB44" s="14">
        <f t="shared" si="13"/>
        <v>77</v>
      </c>
      <c r="AC44" s="14"/>
      <c r="AD44" s="14"/>
      <c r="AE44" s="14"/>
      <c r="AF44" s="14">
        <v>35</v>
      </c>
      <c r="AG44" s="14"/>
      <c r="AH44" s="14"/>
      <c r="AI44" s="14">
        <v>40</v>
      </c>
      <c r="AJ44" s="14">
        <f t="shared" si="14"/>
        <v>75</v>
      </c>
      <c r="AK44" s="14"/>
      <c r="AL44" s="14"/>
      <c r="AM44" s="14"/>
      <c r="AN44" s="14">
        <v>44</v>
      </c>
      <c r="AO44" s="14"/>
      <c r="AP44" s="14"/>
      <c r="AQ44" s="14"/>
      <c r="AR44" s="14">
        <f t="shared" si="15"/>
        <v>44</v>
      </c>
      <c r="AS44" s="14">
        <f t="shared" si="10"/>
        <v>0</v>
      </c>
      <c r="AT44" s="14">
        <f t="shared" si="10"/>
        <v>0</v>
      </c>
      <c r="AU44" s="14">
        <f t="shared" si="10"/>
        <v>0</v>
      </c>
      <c r="AV44" s="14">
        <f t="shared" si="11"/>
        <v>150</v>
      </c>
      <c r="AW44" s="14">
        <f t="shared" si="11"/>
        <v>0</v>
      </c>
      <c r="AX44" s="14">
        <f t="shared" si="11"/>
        <v>0</v>
      </c>
      <c r="AY44" s="14">
        <f t="shared" si="11"/>
        <v>121</v>
      </c>
      <c r="AZ44" s="26">
        <f t="shared" si="16"/>
        <v>271</v>
      </c>
      <c r="BA44" s="28"/>
      <c r="BB44" s="28"/>
      <c r="BC44" s="28"/>
      <c r="BD44" s="28"/>
    </row>
    <row r="45" spans="1:56" s="29" customFormat="1" ht="40.5" x14ac:dyDescent="0.25">
      <c r="A45" s="340"/>
      <c r="B45" s="368"/>
      <c r="C45" s="353"/>
      <c r="D45" s="343"/>
      <c r="E45" s="76" t="s">
        <v>242</v>
      </c>
      <c r="F45" s="56" t="s">
        <v>80</v>
      </c>
      <c r="G45" s="14">
        <v>10</v>
      </c>
      <c r="H45" s="14">
        <v>15</v>
      </c>
      <c r="I45" s="14">
        <v>15</v>
      </c>
      <c r="J45" s="14">
        <v>15</v>
      </c>
      <c r="K45" s="14">
        <v>15</v>
      </c>
      <c r="L45" s="14">
        <v>15</v>
      </c>
      <c r="M45" s="14"/>
      <c r="N45" s="14"/>
      <c r="O45" s="14"/>
      <c r="P45" s="14">
        <v>10</v>
      </c>
      <c r="Q45" s="14"/>
      <c r="R45" s="14"/>
      <c r="S45" s="14">
        <v>35</v>
      </c>
      <c r="T45" s="14">
        <f t="shared" si="12"/>
        <v>45</v>
      </c>
      <c r="U45" s="14"/>
      <c r="V45" s="14"/>
      <c r="W45" s="14"/>
      <c r="X45" s="14">
        <v>10</v>
      </c>
      <c r="Y45" s="14"/>
      <c r="Z45" s="14"/>
      <c r="AA45" s="14">
        <v>36</v>
      </c>
      <c r="AB45" s="14">
        <f t="shared" si="13"/>
        <v>46</v>
      </c>
      <c r="AC45" s="14"/>
      <c r="AD45" s="14"/>
      <c r="AE45" s="14"/>
      <c r="AF45" s="14">
        <v>10</v>
      </c>
      <c r="AG45" s="14"/>
      <c r="AH45" s="14"/>
      <c r="AI45" s="14">
        <v>35</v>
      </c>
      <c r="AJ45" s="14">
        <f t="shared" si="14"/>
        <v>45</v>
      </c>
      <c r="AK45" s="14"/>
      <c r="AL45" s="14"/>
      <c r="AM45" s="14"/>
      <c r="AN45" s="14">
        <v>11</v>
      </c>
      <c r="AO45" s="14"/>
      <c r="AP45" s="14"/>
      <c r="AQ45" s="14">
        <v>38</v>
      </c>
      <c r="AR45" s="14">
        <f t="shared" si="15"/>
        <v>49</v>
      </c>
      <c r="AS45" s="14">
        <f t="shared" si="10"/>
        <v>0</v>
      </c>
      <c r="AT45" s="14">
        <f t="shared" si="10"/>
        <v>0</v>
      </c>
      <c r="AU45" s="14">
        <f t="shared" si="10"/>
        <v>0</v>
      </c>
      <c r="AV45" s="14">
        <f t="shared" si="11"/>
        <v>41</v>
      </c>
      <c r="AW45" s="14">
        <f t="shared" si="11"/>
        <v>0</v>
      </c>
      <c r="AX45" s="14">
        <f t="shared" si="11"/>
        <v>0</v>
      </c>
      <c r="AY45" s="14">
        <f t="shared" si="11"/>
        <v>144</v>
      </c>
      <c r="AZ45" s="26">
        <f>+AS45+AT45+AU45+AV45+AW45+AX45+AY45:AY46</f>
        <v>185</v>
      </c>
      <c r="BA45" s="28"/>
      <c r="BB45" s="28"/>
      <c r="BC45" s="28"/>
      <c r="BD45" s="28"/>
    </row>
    <row r="46" spans="1:56" s="29" customFormat="1" ht="40.5" x14ac:dyDescent="0.25">
      <c r="A46" s="340"/>
      <c r="B46" s="368"/>
      <c r="C46" s="354"/>
      <c r="D46" s="344"/>
      <c r="E46" s="76" t="s">
        <v>239</v>
      </c>
      <c r="F46" s="56" t="s">
        <v>240</v>
      </c>
      <c r="G46" s="14"/>
      <c r="H46" s="14">
        <v>36</v>
      </c>
      <c r="I46" s="14">
        <v>36</v>
      </c>
      <c r="J46" s="14">
        <v>36</v>
      </c>
      <c r="K46" s="14">
        <v>36</v>
      </c>
      <c r="L46" s="14">
        <v>36</v>
      </c>
      <c r="M46" s="14"/>
      <c r="N46" s="14"/>
      <c r="O46" s="14"/>
      <c r="P46" s="14"/>
      <c r="Q46" s="14">
        <v>422</v>
      </c>
      <c r="R46" s="14"/>
      <c r="S46" s="14"/>
      <c r="T46" s="14">
        <f t="shared" si="12"/>
        <v>422</v>
      </c>
      <c r="U46" s="14"/>
      <c r="V46" s="14"/>
      <c r="W46" s="14"/>
      <c r="X46" s="14"/>
      <c r="Y46" s="14">
        <v>447</v>
      </c>
      <c r="Z46" s="14"/>
      <c r="AA46" s="14"/>
      <c r="AB46" s="14">
        <f t="shared" si="13"/>
        <v>447</v>
      </c>
      <c r="AC46" s="14"/>
      <c r="AD46" s="14"/>
      <c r="AE46" s="14"/>
      <c r="AF46" s="14"/>
      <c r="AG46" s="14">
        <v>473</v>
      </c>
      <c r="AH46" s="14"/>
      <c r="AI46" s="14"/>
      <c r="AJ46" s="14">
        <f t="shared" si="14"/>
        <v>473</v>
      </c>
      <c r="AK46" s="14"/>
      <c r="AL46" s="14"/>
      <c r="AM46" s="14"/>
      <c r="AN46" s="14"/>
      <c r="AO46" s="14">
        <v>500</v>
      </c>
      <c r="AP46" s="14"/>
      <c r="AQ46" s="14"/>
      <c r="AR46" s="14">
        <f t="shared" si="15"/>
        <v>500</v>
      </c>
      <c r="AS46" s="14"/>
      <c r="AT46" s="14">
        <f t="shared" si="10"/>
        <v>0</v>
      </c>
      <c r="AU46" s="14">
        <f t="shared" si="10"/>
        <v>0</v>
      </c>
      <c r="AV46" s="14">
        <f t="shared" si="10"/>
        <v>0</v>
      </c>
      <c r="AW46" s="14">
        <f t="shared" si="10"/>
        <v>1842</v>
      </c>
      <c r="AX46" s="14">
        <f t="shared" si="10"/>
        <v>0</v>
      </c>
      <c r="AY46" s="14">
        <f t="shared" si="10"/>
        <v>0</v>
      </c>
      <c r="AZ46" s="26">
        <f>+AS46+AT46+AU46+AV46+AW46+AX46+AY46:AY46</f>
        <v>1842</v>
      </c>
      <c r="BA46" s="28"/>
      <c r="BB46" s="28"/>
      <c r="BC46" s="28"/>
      <c r="BD46" s="28"/>
    </row>
    <row r="47" spans="1:56" s="29" customFormat="1" ht="40.5" x14ac:dyDescent="0.25">
      <c r="A47" s="340"/>
      <c r="B47" s="368"/>
      <c r="C47" s="387" t="s">
        <v>137</v>
      </c>
      <c r="D47" s="345" t="s">
        <v>138</v>
      </c>
      <c r="E47" s="76" t="s">
        <v>153</v>
      </c>
      <c r="F47" s="56" t="s">
        <v>152</v>
      </c>
      <c r="G47" s="24">
        <v>29</v>
      </c>
      <c r="H47" s="24">
        <f>29*4</f>
        <v>116</v>
      </c>
      <c r="I47" s="16">
        <v>29</v>
      </c>
      <c r="J47" s="16">
        <v>29</v>
      </c>
      <c r="K47" s="16">
        <v>29</v>
      </c>
      <c r="L47" s="16">
        <v>29</v>
      </c>
      <c r="M47" s="14"/>
      <c r="N47" s="14">
        <v>150</v>
      </c>
      <c r="O47" s="14"/>
      <c r="P47" s="14"/>
      <c r="Q47" s="14"/>
      <c r="R47" s="14"/>
      <c r="S47" s="14"/>
      <c r="T47" s="14">
        <f t="shared" si="12"/>
        <v>150</v>
      </c>
      <c r="U47" s="14"/>
      <c r="V47" s="14">
        <v>150</v>
      </c>
      <c r="W47" s="14"/>
      <c r="X47" s="14"/>
      <c r="Y47" s="14"/>
      <c r="Z47" s="14"/>
      <c r="AA47" s="14"/>
      <c r="AB47" s="14">
        <f t="shared" si="13"/>
        <v>150</v>
      </c>
      <c r="AC47" s="14"/>
      <c r="AD47" s="14">
        <v>150</v>
      </c>
      <c r="AE47" s="14"/>
      <c r="AF47" s="14"/>
      <c r="AG47" s="14"/>
      <c r="AH47" s="14"/>
      <c r="AI47" s="14"/>
      <c r="AJ47" s="14">
        <f t="shared" si="14"/>
        <v>150</v>
      </c>
      <c r="AK47" s="14"/>
      <c r="AL47" s="14">
        <v>150</v>
      </c>
      <c r="AM47" s="14"/>
      <c r="AN47" s="14"/>
      <c r="AO47" s="14"/>
      <c r="AP47" s="14"/>
      <c r="AQ47" s="14"/>
      <c r="AR47" s="14">
        <f t="shared" si="15"/>
        <v>150</v>
      </c>
      <c r="AS47" s="14">
        <f t="shared" si="10"/>
        <v>0</v>
      </c>
      <c r="AT47" s="14">
        <f t="shared" si="10"/>
        <v>600</v>
      </c>
      <c r="AU47" s="14">
        <f t="shared" si="10"/>
        <v>0</v>
      </c>
      <c r="AV47" s="14">
        <f t="shared" si="11"/>
        <v>0</v>
      </c>
      <c r="AW47" s="14">
        <f t="shared" si="11"/>
        <v>0</v>
      </c>
      <c r="AX47" s="14">
        <f t="shared" si="11"/>
        <v>0</v>
      </c>
      <c r="AY47" s="14">
        <f t="shared" si="11"/>
        <v>0</v>
      </c>
      <c r="AZ47" s="26">
        <f t="shared" si="16"/>
        <v>600</v>
      </c>
      <c r="BA47" s="28"/>
      <c r="BB47" s="28"/>
      <c r="BC47" s="28"/>
      <c r="BD47" s="28"/>
    </row>
    <row r="48" spans="1:56" s="29" customFormat="1" ht="40.5" x14ac:dyDescent="0.25">
      <c r="A48" s="340"/>
      <c r="B48" s="368"/>
      <c r="C48" s="353"/>
      <c r="D48" s="343"/>
      <c r="E48" s="76" t="s">
        <v>154</v>
      </c>
      <c r="F48" s="56" t="s">
        <v>155</v>
      </c>
      <c r="G48" s="18"/>
      <c r="H48" s="27">
        <f>60*4</f>
        <v>240</v>
      </c>
      <c r="I48" s="16">
        <v>60</v>
      </c>
      <c r="J48" s="16">
        <v>60</v>
      </c>
      <c r="K48" s="16">
        <v>60</v>
      </c>
      <c r="L48" s="16">
        <v>60</v>
      </c>
      <c r="M48" s="14"/>
      <c r="N48" s="14">
        <v>20</v>
      </c>
      <c r="O48" s="14"/>
      <c r="P48" s="14"/>
      <c r="Q48" s="14"/>
      <c r="R48" s="14"/>
      <c r="S48" s="14"/>
      <c r="T48" s="14">
        <f t="shared" si="12"/>
        <v>20</v>
      </c>
      <c r="U48" s="14"/>
      <c r="V48" s="14">
        <v>22</v>
      </c>
      <c r="W48" s="14"/>
      <c r="X48" s="14"/>
      <c r="Y48" s="14"/>
      <c r="Z48" s="14"/>
      <c r="AA48" s="14"/>
      <c r="AB48" s="14">
        <f t="shared" si="13"/>
        <v>22</v>
      </c>
      <c r="AC48" s="14"/>
      <c r="AD48" s="14">
        <v>24</v>
      </c>
      <c r="AE48" s="14"/>
      <c r="AF48" s="14"/>
      <c r="AG48" s="14"/>
      <c r="AH48" s="14"/>
      <c r="AI48" s="14"/>
      <c r="AJ48" s="14">
        <f t="shared" si="14"/>
        <v>24</v>
      </c>
      <c r="AK48" s="14"/>
      <c r="AL48" s="14">
        <v>26</v>
      </c>
      <c r="AM48" s="14"/>
      <c r="AN48" s="14"/>
      <c r="AO48" s="14"/>
      <c r="AP48" s="14"/>
      <c r="AQ48" s="14"/>
      <c r="AR48" s="14">
        <f t="shared" si="15"/>
        <v>26</v>
      </c>
      <c r="AS48" s="14">
        <f t="shared" si="10"/>
        <v>0</v>
      </c>
      <c r="AT48" s="14">
        <f t="shared" si="10"/>
        <v>92</v>
      </c>
      <c r="AU48" s="14">
        <f t="shared" si="10"/>
        <v>0</v>
      </c>
      <c r="AV48" s="14">
        <f t="shared" si="11"/>
        <v>0</v>
      </c>
      <c r="AW48" s="14">
        <f t="shared" si="11"/>
        <v>0</v>
      </c>
      <c r="AX48" s="14">
        <f t="shared" si="11"/>
        <v>0</v>
      </c>
      <c r="AY48" s="14">
        <f t="shared" si="11"/>
        <v>0</v>
      </c>
      <c r="AZ48" s="26">
        <f>+AS48+AT48+AU48+AV48+AW48+AX48+AY48:AY50</f>
        <v>92</v>
      </c>
      <c r="BA48" s="28"/>
      <c r="BB48" s="28"/>
      <c r="BC48" s="28"/>
      <c r="BD48" s="28"/>
    </row>
    <row r="49" spans="1:56" s="29" customFormat="1" ht="81" x14ac:dyDescent="0.25">
      <c r="A49" s="340"/>
      <c r="B49" s="368"/>
      <c r="C49" s="353"/>
      <c r="D49" s="343"/>
      <c r="E49" s="76" t="s">
        <v>192</v>
      </c>
      <c r="F49" s="56" t="s">
        <v>191</v>
      </c>
      <c r="G49" s="18"/>
      <c r="H49" s="27">
        <v>3</v>
      </c>
      <c r="I49" s="16">
        <v>1</v>
      </c>
      <c r="J49" s="16">
        <v>3</v>
      </c>
      <c r="K49" s="16"/>
      <c r="L49" s="16"/>
      <c r="M49" s="14"/>
      <c r="N49" s="14"/>
      <c r="O49" s="14"/>
      <c r="P49" s="14"/>
      <c r="Q49" s="14"/>
      <c r="R49" s="14"/>
      <c r="S49" s="14"/>
      <c r="T49" s="14">
        <f t="shared" si="12"/>
        <v>0</v>
      </c>
      <c r="U49" s="14">
        <v>30</v>
      </c>
      <c r="V49" s="14"/>
      <c r="W49" s="14"/>
      <c r="X49" s="14"/>
      <c r="Y49" s="14"/>
      <c r="Z49" s="14"/>
      <c r="AA49" s="14"/>
      <c r="AB49" s="14">
        <f t="shared" si="13"/>
        <v>30</v>
      </c>
      <c r="AC49" s="14"/>
      <c r="AD49" s="14"/>
      <c r="AE49" s="14"/>
      <c r="AF49" s="14"/>
      <c r="AG49" s="14"/>
      <c r="AH49" s="14"/>
      <c r="AI49" s="14"/>
      <c r="AJ49" s="14">
        <f t="shared" si="14"/>
        <v>0</v>
      </c>
      <c r="AK49" s="14"/>
      <c r="AL49" s="14"/>
      <c r="AM49" s="14"/>
      <c r="AN49" s="14"/>
      <c r="AO49" s="14"/>
      <c r="AP49" s="14"/>
      <c r="AQ49" s="14"/>
      <c r="AR49" s="14">
        <f t="shared" si="15"/>
        <v>0</v>
      </c>
      <c r="AS49" s="14">
        <f t="shared" si="10"/>
        <v>30</v>
      </c>
      <c r="AT49" s="14">
        <f t="shared" si="10"/>
        <v>0</v>
      </c>
      <c r="AU49" s="14">
        <f t="shared" si="10"/>
        <v>0</v>
      </c>
      <c r="AV49" s="14">
        <f t="shared" si="11"/>
        <v>0</v>
      </c>
      <c r="AW49" s="14">
        <f t="shared" si="11"/>
        <v>0</v>
      </c>
      <c r="AX49" s="14">
        <f t="shared" si="11"/>
        <v>0</v>
      </c>
      <c r="AY49" s="14">
        <f t="shared" si="11"/>
        <v>0</v>
      </c>
      <c r="AZ49" s="26">
        <f>+AS49+AT49+AU49+AV49+AW49+AX49+AY49:AY50</f>
        <v>30</v>
      </c>
      <c r="BA49" s="28"/>
      <c r="BB49" s="28"/>
      <c r="BC49" s="28"/>
      <c r="BD49" s="28"/>
    </row>
    <row r="50" spans="1:56" s="29" customFormat="1" ht="81" customHeight="1" x14ac:dyDescent="0.25">
      <c r="A50" s="340"/>
      <c r="B50" s="368"/>
      <c r="C50" s="353"/>
      <c r="D50" s="344"/>
      <c r="E50" s="76" t="s">
        <v>193</v>
      </c>
      <c r="F50" s="56" t="s">
        <v>194</v>
      </c>
      <c r="G50" s="18"/>
      <c r="H50" s="27">
        <v>1</v>
      </c>
      <c r="I50" s="16">
        <v>1</v>
      </c>
      <c r="J50" s="16">
        <v>1</v>
      </c>
      <c r="K50" s="16">
        <v>1</v>
      </c>
      <c r="L50" s="16">
        <v>1</v>
      </c>
      <c r="M50" s="14"/>
      <c r="N50" s="14"/>
      <c r="O50" s="14"/>
      <c r="P50" s="14"/>
      <c r="Q50" s="14"/>
      <c r="R50" s="14"/>
      <c r="S50" s="14"/>
      <c r="T50" s="14">
        <f t="shared" si="12"/>
        <v>0</v>
      </c>
      <c r="U50" s="14"/>
      <c r="V50" s="14"/>
      <c r="W50" s="14"/>
      <c r="X50" s="14"/>
      <c r="Y50" s="14"/>
      <c r="Z50" s="14"/>
      <c r="AA50" s="14"/>
      <c r="AB50" s="14">
        <f t="shared" si="13"/>
        <v>0</v>
      </c>
      <c r="AC50" s="14"/>
      <c r="AD50" s="14"/>
      <c r="AE50" s="14"/>
      <c r="AF50" s="14"/>
      <c r="AG50" s="14"/>
      <c r="AH50" s="14"/>
      <c r="AI50" s="14"/>
      <c r="AJ50" s="14">
        <f t="shared" si="14"/>
        <v>0</v>
      </c>
      <c r="AK50" s="14"/>
      <c r="AL50" s="14"/>
      <c r="AM50" s="14"/>
      <c r="AN50" s="14"/>
      <c r="AO50" s="14"/>
      <c r="AP50" s="14"/>
      <c r="AQ50" s="14"/>
      <c r="AR50" s="14">
        <f t="shared" si="15"/>
        <v>0</v>
      </c>
      <c r="AS50" s="14">
        <f t="shared" si="10"/>
        <v>0</v>
      </c>
      <c r="AT50" s="14">
        <f t="shared" si="10"/>
        <v>0</v>
      </c>
      <c r="AU50" s="14">
        <f t="shared" si="10"/>
        <v>0</v>
      </c>
      <c r="AV50" s="14">
        <f t="shared" si="11"/>
        <v>0</v>
      </c>
      <c r="AW50" s="14">
        <f t="shared" si="11"/>
        <v>0</v>
      </c>
      <c r="AX50" s="14">
        <f t="shared" si="11"/>
        <v>0</v>
      </c>
      <c r="AY50" s="14">
        <f t="shared" si="11"/>
        <v>0</v>
      </c>
      <c r="AZ50" s="26">
        <f>+AS50+AT50+AU50+AV50+AW50+AX50+AY50:AY50</f>
        <v>0</v>
      </c>
      <c r="BA50" s="28"/>
      <c r="BB50" s="28"/>
      <c r="BC50" s="28"/>
      <c r="BD50" s="28"/>
    </row>
    <row r="51" spans="1:56" s="29" customFormat="1" ht="67.5" x14ac:dyDescent="0.25">
      <c r="A51" s="340"/>
      <c r="B51" s="369"/>
      <c r="C51" s="354"/>
      <c r="D51" s="92" t="s">
        <v>139</v>
      </c>
      <c r="E51" s="76" t="s">
        <v>195</v>
      </c>
      <c r="F51" s="56" t="s">
        <v>196</v>
      </c>
      <c r="G51" s="14">
        <v>0</v>
      </c>
      <c r="H51" s="14">
        <v>1</v>
      </c>
      <c r="I51" s="14"/>
      <c r="J51" s="14"/>
      <c r="K51" s="14"/>
      <c r="L51" s="14">
        <v>1</v>
      </c>
      <c r="M51" s="14"/>
      <c r="N51" s="14"/>
      <c r="O51" s="14"/>
      <c r="P51" s="14"/>
      <c r="Q51" s="14"/>
      <c r="R51" s="14"/>
      <c r="S51" s="14"/>
      <c r="T51" s="14">
        <f t="shared" si="12"/>
        <v>0</v>
      </c>
      <c r="U51" s="14"/>
      <c r="V51" s="14"/>
      <c r="W51" s="14"/>
      <c r="X51" s="14"/>
      <c r="Y51" s="14"/>
      <c r="Z51" s="14"/>
      <c r="AA51" s="14"/>
      <c r="AB51" s="14">
        <f t="shared" ref="AB51:AB57" si="17">SUM(U51:AA51)</f>
        <v>0</v>
      </c>
      <c r="AC51" s="14"/>
      <c r="AD51" s="14"/>
      <c r="AE51" s="14"/>
      <c r="AF51" s="14"/>
      <c r="AG51" s="14"/>
      <c r="AH51" s="14"/>
      <c r="AI51" s="14"/>
      <c r="AJ51" s="14">
        <f t="shared" ref="AJ51:AJ57" si="18">SUM(AC51:AI51)</f>
        <v>0</v>
      </c>
      <c r="AK51" s="14"/>
      <c r="AL51" s="14"/>
      <c r="AM51" s="14"/>
      <c r="AN51" s="14"/>
      <c r="AO51" s="14"/>
      <c r="AP51" s="14"/>
      <c r="AQ51" s="14"/>
      <c r="AR51" s="14">
        <f t="shared" ref="AR51:AR57" si="19">SUM(AK51:AQ51)</f>
        <v>0</v>
      </c>
      <c r="AS51" s="14">
        <f t="shared" ref="AS51:AY58" si="20">+M51+U51+AC51+AK51</f>
        <v>0</v>
      </c>
      <c r="AT51" s="14">
        <f t="shared" si="20"/>
        <v>0</v>
      </c>
      <c r="AU51" s="14">
        <f t="shared" si="20"/>
        <v>0</v>
      </c>
      <c r="AV51" s="14">
        <f t="shared" si="20"/>
        <v>0</v>
      </c>
      <c r="AW51" s="14">
        <f t="shared" si="20"/>
        <v>0</v>
      </c>
      <c r="AX51" s="14">
        <f t="shared" si="20"/>
        <v>0</v>
      </c>
      <c r="AY51" s="14">
        <f t="shared" si="20"/>
        <v>0</v>
      </c>
      <c r="AZ51" s="26">
        <f>+AS51+AT51+AU51+AV51+AW51+AX51+AY51:AY51</f>
        <v>0</v>
      </c>
      <c r="BA51" s="28"/>
      <c r="BB51" s="28"/>
      <c r="BC51" s="28"/>
      <c r="BD51" s="28"/>
    </row>
    <row r="52" spans="1:56" s="29" customFormat="1" ht="45.75" customHeight="1" x14ac:dyDescent="0.25">
      <c r="A52" s="340"/>
      <c r="B52" s="367" t="s">
        <v>65</v>
      </c>
      <c r="C52" s="91" t="s">
        <v>140</v>
      </c>
      <c r="D52" s="92"/>
      <c r="E52" s="76" t="s">
        <v>81</v>
      </c>
      <c r="F52" s="56" t="s">
        <v>82</v>
      </c>
      <c r="G52" s="14">
        <v>831</v>
      </c>
      <c r="H52" s="14">
        <v>1000</v>
      </c>
      <c r="I52" s="14">
        <v>850</v>
      </c>
      <c r="J52" s="14">
        <v>900</v>
      </c>
      <c r="K52" s="14">
        <v>950</v>
      </c>
      <c r="L52" s="14">
        <v>1000</v>
      </c>
      <c r="M52" s="14"/>
      <c r="N52" s="14"/>
      <c r="O52" s="14"/>
      <c r="P52" s="14"/>
      <c r="Q52" s="14"/>
      <c r="R52" s="14"/>
      <c r="S52" s="14">
        <v>750</v>
      </c>
      <c r="T52" s="14">
        <f t="shared" si="12"/>
        <v>750</v>
      </c>
      <c r="U52" s="14"/>
      <c r="V52" s="14"/>
      <c r="W52" s="14"/>
      <c r="X52" s="14"/>
      <c r="Y52" s="14"/>
      <c r="Z52" s="14"/>
      <c r="AA52" s="14">
        <v>1050</v>
      </c>
      <c r="AB52" s="14">
        <f t="shared" si="17"/>
        <v>1050</v>
      </c>
      <c r="AC52" s="14"/>
      <c r="AD52" s="14"/>
      <c r="AE52" s="14"/>
      <c r="AF52" s="14"/>
      <c r="AG52" s="14"/>
      <c r="AH52" s="14"/>
      <c r="AI52" s="14">
        <v>1350</v>
      </c>
      <c r="AJ52" s="14">
        <f t="shared" si="18"/>
        <v>1350</v>
      </c>
      <c r="AK52" s="14"/>
      <c r="AL52" s="14"/>
      <c r="AM52" s="14"/>
      <c r="AN52" s="14"/>
      <c r="AO52" s="14"/>
      <c r="AP52" s="14"/>
      <c r="AQ52" s="14">
        <v>1500</v>
      </c>
      <c r="AR52" s="14">
        <f t="shared" si="19"/>
        <v>1500</v>
      </c>
      <c r="AS52" s="14">
        <f t="shared" si="20"/>
        <v>0</v>
      </c>
      <c r="AT52" s="14">
        <f t="shared" si="20"/>
        <v>0</v>
      </c>
      <c r="AU52" s="14">
        <f t="shared" si="20"/>
        <v>0</v>
      </c>
      <c r="AV52" s="14">
        <f t="shared" si="20"/>
        <v>0</v>
      </c>
      <c r="AW52" s="14">
        <f t="shared" si="20"/>
        <v>0</v>
      </c>
      <c r="AX52" s="14">
        <f t="shared" si="20"/>
        <v>0</v>
      </c>
      <c r="AY52" s="14">
        <f t="shared" si="20"/>
        <v>4650</v>
      </c>
      <c r="AZ52" s="26">
        <f>+AS52+AT52+AU52+AV52+AW52+AX52+AY52:AY53</f>
        <v>4650</v>
      </c>
      <c r="BA52" s="28"/>
      <c r="BB52" s="28"/>
      <c r="BC52" s="28"/>
      <c r="BD52" s="28"/>
    </row>
    <row r="53" spans="1:56" s="29" customFormat="1" ht="48" customHeight="1" x14ac:dyDescent="0.25">
      <c r="A53" s="340"/>
      <c r="B53" s="368"/>
      <c r="C53" s="91" t="s">
        <v>141</v>
      </c>
      <c r="D53" s="92"/>
      <c r="E53" s="76" t="s">
        <v>177</v>
      </c>
      <c r="F53" s="56" t="s">
        <v>178</v>
      </c>
      <c r="G53" s="16"/>
      <c r="H53" s="16">
        <v>4</v>
      </c>
      <c r="I53" s="16">
        <v>1</v>
      </c>
      <c r="J53" s="16">
        <v>2</v>
      </c>
      <c r="K53" s="16">
        <v>4</v>
      </c>
      <c r="L53" s="16">
        <v>4</v>
      </c>
      <c r="M53" s="14"/>
      <c r="N53" s="14"/>
      <c r="O53" s="14"/>
      <c r="P53" s="14"/>
      <c r="Q53" s="14"/>
      <c r="R53" s="14"/>
      <c r="S53" s="14"/>
      <c r="T53" s="14">
        <f t="shared" si="12"/>
        <v>0</v>
      </c>
      <c r="U53" s="14"/>
      <c r="V53" s="14"/>
      <c r="W53" s="14"/>
      <c r="X53" s="14"/>
      <c r="Y53" s="14"/>
      <c r="Z53" s="14"/>
      <c r="AA53" s="14"/>
      <c r="AB53" s="14">
        <f t="shared" si="17"/>
        <v>0</v>
      </c>
      <c r="AC53" s="14"/>
      <c r="AD53" s="14"/>
      <c r="AE53" s="14"/>
      <c r="AF53" s="14"/>
      <c r="AG53" s="14"/>
      <c r="AH53" s="14"/>
      <c r="AI53" s="14"/>
      <c r="AJ53" s="14">
        <f t="shared" si="18"/>
        <v>0</v>
      </c>
      <c r="AK53" s="14"/>
      <c r="AL53" s="14"/>
      <c r="AM53" s="14"/>
      <c r="AN53" s="14"/>
      <c r="AO53" s="14"/>
      <c r="AP53" s="14"/>
      <c r="AQ53" s="14"/>
      <c r="AR53" s="14">
        <f t="shared" si="19"/>
        <v>0</v>
      </c>
      <c r="AS53" s="14">
        <f t="shared" si="20"/>
        <v>0</v>
      </c>
      <c r="AT53" s="14">
        <f t="shared" si="20"/>
        <v>0</v>
      </c>
      <c r="AU53" s="14">
        <f t="shared" si="20"/>
        <v>0</v>
      </c>
      <c r="AV53" s="14">
        <f t="shared" si="20"/>
        <v>0</v>
      </c>
      <c r="AW53" s="14">
        <f t="shared" si="20"/>
        <v>0</v>
      </c>
      <c r="AX53" s="14">
        <f t="shared" si="20"/>
        <v>0</v>
      </c>
      <c r="AY53" s="14">
        <f t="shared" si="20"/>
        <v>0</v>
      </c>
      <c r="AZ53" s="26">
        <f>+AS53+AT53+AU53+AV53+AW53+AX53+AY53:AY54</f>
        <v>0</v>
      </c>
      <c r="BA53" s="28"/>
      <c r="BB53" s="28"/>
      <c r="BC53" s="28"/>
      <c r="BD53" s="28"/>
    </row>
    <row r="54" spans="1:56" s="29" customFormat="1" ht="67.5" x14ac:dyDescent="0.25">
      <c r="A54" s="340"/>
      <c r="B54" s="368"/>
      <c r="C54" s="387" t="s">
        <v>142</v>
      </c>
      <c r="D54" s="345"/>
      <c r="E54" s="381" t="s">
        <v>181</v>
      </c>
      <c r="F54" s="56" t="s">
        <v>179</v>
      </c>
      <c r="G54" s="16">
        <v>0</v>
      </c>
      <c r="H54" s="16">
        <v>1</v>
      </c>
      <c r="I54" s="16"/>
      <c r="J54" s="16">
        <v>1</v>
      </c>
      <c r="K54" s="16">
        <v>1</v>
      </c>
      <c r="L54" s="16">
        <v>1</v>
      </c>
      <c r="M54" s="14"/>
      <c r="N54" s="14"/>
      <c r="O54" s="14"/>
      <c r="P54" s="14"/>
      <c r="Q54" s="14"/>
      <c r="R54" s="14"/>
      <c r="S54" s="14"/>
      <c r="T54" s="14">
        <f t="shared" si="12"/>
        <v>0</v>
      </c>
      <c r="U54" s="14"/>
      <c r="V54" s="14"/>
      <c r="W54" s="14"/>
      <c r="X54" s="14">
        <v>500</v>
      </c>
      <c r="Y54" s="14"/>
      <c r="Z54" s="14"/>
      <c r="AA54" s="14"/>
      <c r="AB54" s="14">
        <f t="shared" si="17"/>
        <v>500</v>
      </c>
      <c r="AC54" s="14">
        <v>50</v>
      </c>
      <c r="AD54" s="14"/>
      <c r="AE54" s="14"/>
      <c r="AF54" s="14">
        <v>100</v>
      </c>
      <c r="AG54" s="14"/>
      <c r="AH54" s="14"/>
      <c r="AI54" s="14"/>
      <c r="AJ54" s="14">
        <f t="shared" si="18"/>
        <v>150</v>
      </c>
      <c r="AK54" s="14">
        <v>50</v>
      </c>
      <c r="AL54" s="14"/>
      <c r="AM54" s="14"/>
      <c r="AN54" s="14"/>
      <c r="AO54" s="14"/>
      <c r="AP54" s="14"/>
      <c r="AQ54" s="14"/>
      <c r="AR54" s="14">
        <f t="shared" si="19"/>
        <v>50</v>
      </c>
      <c r="AS54" s="14">
        <f t="shared" si="20"/>
        <v>100</v>
      </c>
      <c r="AT54" s="14">
        <f t="shared" si="20"/>
        <v>0</v>
      </c>
      <c r="AU54" s="14">
        <f t="shared" si="20"/>
        <v>0</v>
      </c>
      <c r="AV54" s="14">
        <f t="shared" si="20"/>
        <v>600</v>
      </c>
      <c r="AW54" s="14">
        <f t="shared" si="20"/>
        <v>0</v>
      </c>
      <c r="AX54" s="14">
        <f t="shared" si="20"/>
        <v>0</v>
      </c>
      <c r="AY54" s="14">
        <f t="shared" si="20"/>
        <v>0</v>
      </c>
      <c r="AZ54" s="26">
        <f>+AS54+AT54+AU54+AV54+AW54+AX54+AY54:AY55</f>
        <v>700</v>
      </c>
      <c r="BA54" s="28"/>
      <c r="BB54" s="28"/>
      <c r="BC54" s="28"/>
      <c r="BD54" s="28"/>
    </row>
    <row r="55" spans="1:56" s="29" customFormat="1" ht="54" x14ac:dyDescent="0.25">
      <c r="A55" s="340"/>
      <c r="B55" s="368"/>
      <c r="C55" s="354"/>
      <c r="D55" s="344"/>
      <c r="E55" s="382"/>
      <c r="F55" s="56" t="s">
        <v>180</v>
      </c>
      <c r="G55" s="16">
        <v>0</v>
      </c>
      <c r="H55" s="16">
        <v>7</v>
      </c>
      <c r="I55" s="16">
        <v>1</v>
      </c>
      <c r="J55" s="16">
        <v>2</v>
      </c>
      <c r="K55" s="16">
        <v>2</v>
      </c>
      <c r="L55" s="16">
        <v>2</v>
      </c>
      <c r="M55" s="14"/>
      <c r="N55" s="14"/>
      <c r="O55" s="14"/>
      <c r="P55" s="14"/>
      <c r="Q55" s="14"/>
      <c r="R55" s="14"/>
      <c r="S55" s="14"/>
      <c r="T55" s="14">
        <f t="shared" si="12"/>
        <v>0</v>
      </c>
      <c r="U55" s="14"/>
      <c r="V55" s="14"/>
      <c r="W55" s="14"/>
      <c r="X55" s="14"/>
      <c r="Y55" s="14"/>
      <c r="Z55" s="14"/>
      <c r="AA55" s="14"/>
      <c r="AB55" s="14">
        <f t="shared" si="17"/>
        <v>0</v>
      </c>
      <c r="AC55" s="14"/>
      <c r="AD55" s="14"/>
      <c r="AE55" s="14"/>
      <c r="AF55" s="14"/>
      <c r="AG55" s="14"/>
      <c r="AH55" s="14"/>
      <c r="AI55" s="14"/>
      <c r="AJ55" s="14">
        <f t="shared" si="18"/>
        <v>0</v>
      </c>
      <c r="AK55" s="14"/>
      <c r="AL55" s="14"/>
      <c r="AM55" s="14"/>
      <c r="AN55" s="14"/>
      <c r="AO55" s="14"/>
      <c r="AP55" s="14"/>
      <c r="AQ55" s="14"/>
      <c r="AR55" s="14">
        <f t="shared" si="19"/>
        <v>0</v>
      </c>
      <c r="AS55" s="14">
        <f t="shared" si="20"/>
        <v>0</v>
      </c>
      <c r="AT55" s="14">
        <f t="shared" si="20"/>
        <v>0</v>
      </c>
      <c r="AU55" s="14">
        <f t="shared" si="20"/>
        <v>0</v>
      </c>
      <c r="AV55" s="14">
        <f t="shared" si="20"/>
        <v>0</v>
      </c>
      <c r="AW55" s="14">
        <f t="shared" si="20"/>
        <v>0</v>
      </c>
      <c r="AX55" s="14">
        <f t="shared" si="20"/>
        <v>0</v>
      </c>
      <c r="AY55" s="14">
        <f t="shared" si="20"/>
        <v>0</v>
      </c>
      <c r="AZ55" s="26">
        <f>+AS55+AT55+AU55+AV55+AW55+AX55+AY55:AY57</f>
        <v>0</v>
      </c>
      <c r="BA55" s="28"/>
      <c r="BB55" s="28"/>
      <c r="BC55" s="28"/>
      <c r="BD55" s="28"/>
    </row>
    <row r="56" spans="1:56" s="29" customFormat="1" ht="40.5" x14ac:dyDescent="0.25">
      <c r="A56" s="340"/>
      <c r="B56" s="368"/>
      <c r="C56" s="387" t="s">
        <v>143</v>
      </c>
      <c r="D56" s="345" t="s">
        <v>182</v>
      </c>
      <c r="E56" s="76" t="s">
        <v>83</v>
      </c>
      <c r="F56" s="56" t="s">
        <v>84</v>
      </c>
      <c r="G56" s="16">
        <v>1175</v>
      </c>
      <c r="H56" s="16">
        <v>1500</v>
      </c>
      <c r="I56" s="16">
        <v>1500</v>
      </c>
      <c r="J56" s="16">
        <v>1500</v>
      </c>
      <c r="K56" s="16">
        <v>1500</v>
      </c>
      <c r="L56" s="16">
        <v>1500</v>
      </c>
      <c r="M56" s="14"/>
      <c r="N56" s="14"/>
      <c r="O56" s="14"/>
      <c r="P56" s="14">
        <v>70</v>
      </c>
      <c r="Q56" s="14"/>
      <c r="R56" s="14"/>
      <c r="S56" s="14"/>
      <c r="T56" s="14">
        <f t="shared" si="12"/>
        <v>70</v>
      </c>
      <c r="U56" s="14"/>
      <c r="V56" s="14"/>
      <c r="W56" s="14"/>
      <c r="X56" s="14">
        <v>72</v>
      </c>
      <c r="Y56" s="14"/>
      <c r="Z56" s="14"/>
      <c r="AA56" s="14"/>
      <c r="AB56" s="14">
        <f t="shared" si="17"/>
        <v>72</v>
      </c>
      <c r="AC56" s="14"/>
      <c r="AD56" s="14"/>
      <c r="AE56" s="14"/>
      <c r="AF56" s="14">
        <v>75</v>
      </c>
      <c r="AG56" s="14"/>
      <c r="AH56" s="14"/>
      <c r="AI56" s="14"/>
      <c r="AJ56" s="14">
        <f t="shared" si="18"/>
        <v>75</v>
      </c>
      <c r="AK56" s="14"/>
      <c r="AL56" s="14"/>
      <c r="AM56" s="14"/>
      <c r="AN56" s="14">
        <v>77</v>
      </c>
      <c r="AO56" s="14"/>
      <c r="AP56" s="14"/>
      <c r="AQ56" s="14"/>
      <c r="AR56" s="14">
        <f t="shared" si="19"/>
        <v>77</v>
      </c>
      <c r="AS56" s="14">
        <f t="shared" si="20"/>
        <v>0</v>
      </c>
      <c r="AT56" s="14">
        <f t="shared" si="20"/>
        <v>0</v>
      </c>
      <c r="AU56" s="14">
        <f t="shared" si="20"/>
        <v>0</v>
      </c>
      <c r="AV56" s="14">
        <f t="shared" si="20"/>
        <v>294</v>
      </c>
      <c r="AW56" s="14">
        <f t="shared" si="20"/>
        <v>0</v>
      </c>
      <c r="AX56" s="14">
        <f t="shared" si="20"/>
        <v>0</v>
      </c>
      <c r="AY56" s="14">
        <f t="shared" si="20"/>
        <v>0</v>
      </c>
      <c r="AZ56" s="26">
        <f>+AS56+AT56+AU56+AV56+AW56+AX56+AY56:AY57</f>
        <v>294</v>
      </c>
      <c r="BA56" s="28"/>
      <c r="BB56" s="28"/>
      <c r="BC56" s="28"/>
      <c r="BD56" s="28"/>
    </row>
    <row r="57" spans="1:56" s="29" customFormat="1" ht="27" x14ac:dyDescent="0.25">
      <c r="A57" s="340"/>
      <c r="B57" s="368"/>
      <c r="C57" s="354"/>
      <c r="D57" s="344"/>
      <c r="E57" s="76" t="s">
        <v>85</v>
      </c>
      <c r="F57" s="56" t="s">
        <v>86</v>
      </c>
      <c r="G57" s="16">
        <v>0</v>
      </c>
      <c r="H57" s="16">
        <v>1</v>
      </c>
      <c r="I57" s="16">
        <v>1</v>
      </c>
      <c r="J57" s="16"/>
      <c r="K57" s="16"/>
      <c r="L57" s="16"/>
      <c r="M57" s="14"/>
      <c r="N57" s="14"/>
      <c r="O57" s="14"/>
      <c r="P57" s="14">
        <v>4</v>
      </c>
      <c r="Q57" s="14"/>
      <c r="R57" s="14"/>
      <c r="S57" s="14">
        <v>20</v>
      </c>
      <c r="T57" s="14">
        <f t="shared" si="12"/>
        <v>24</v>
      </c>
      <c r="U57" s="14"/>
      <c r="V57" s="14"/>
      <c r="W57" s="14"/>
      <c r="X57" s="14"/>
      <c r="Y57" s="14"/>
      <c r="Z57" s="14"/>
      <c r="AA57" s="14"/>
      <c r="AB57" s="14">
        <f t="shared" si="17"/>
        <v>0</v>
      </c>
      <c r="AC57" s="14"/>
      <c r="AD57" s="14"/>
      <c r="AE57" s="14"/>
      <c r="AF57" s="14"/>
      <c r="AG57" s="14"/>
      <c r="AH57" s="14"/>
      <c r="AI57" s="14"/>
      <c r="AJ57" s="14">
        <f t="shared" si="18"/>
        <v>0</v>
      </c>
      <c r="AK57" s="14"/>
      <c r="AL57" s="14"/>
      <c r="AM57" s="14"/>
      <c r="AN57" s="14"/>
      <c r="AO57" s="14"/>
      <c r="AP57" s="14"/>
      <c r="AQ57" s="14"/>
      <c r="AR57" s="14">
        <f t="shared" si="19"/>
        <v>0</v>
      </c>
      <c r="AS57" s="14">
        <f t="shared" si="20"/>
        <v>0</v>
      </c>
      <c r="AT57" s="14">
        <f t="shared" si="20"/>
        <v>0</v>
      </c>
      <c r="AU57" s="14">
        <f t="shared" si="20"/>
        <v>0</v>
      </c>
      <c r="AV57" s="14">
        <f t="shared" si="20"/>
        <v>4</v>
      </c>
      <c r="AW57" s="14">
        <f t="shared" si="20"/>
        <v>0</v>
      </c>
      <c r="AX57" s="14">
        <f t="shared" si="20"/>
        <v>0</v>
      </c>
      <c r="AY57" s="14">
        <f t="shared" si="20"/>
        <v>20</v>
      </c>
      <c r="AZ57" s="26">
        <f>+AS57+AT57+AU57+AV57+AW57+AX57+AY57:AY57</f>
        <v>24</v>
      </c>
      <c r="BA57" s="28"/>
      <c r="BB57" s="28"/>
      <c r="BC57" s="28"/>
      <c r="BD57" s="28"/>
    </row>
    <row r="58" spans="1:56" s="29" customFormat="1" ht="54" x14ac:dyDescent="0.25">
      <c r="A58" s="340"/>
      <c r="B58" s="368"/>
      <c r="C58" s="388" t="s">
        <v>159</v>
      </c>
      <c r="D58" s="408" t="s">
        <v>160</v>
      </c>
      <c r="E58" s="76" t="s">
        <v>97</v>
      </c>
      <c r="F58" s="56" t="s">
        <v>98</v>
      </c>
      <c r="G58" s="14" t="s">
        <v>99</v>
      </c>
      <c r="H58" s="17">
        <v>1000</v>
      </c>
      <c r="I58" s="14">
        <v>1000</v>
      </c>
      <c r="J58" s="14">
        <v>1000</v>
      </c>
      <c r="K58" s="14">
        <v>1000</v>
      </c>
      <c r="L58" s="14">
        <v>1000</v>
      </c>
      <c r="M58" s="14"/>
      <c r="N58" s="14"/>
      <c r="O58" s="14"/>
      <c r="P58" s="14"/>
      <c r="Q58" s="14"/>
      <c r="R58" s="14"/>
      <c r="S58" s="14">
        <v>500</v>
      </c>
      <c r="T58" s="14">
        <f t="shared" si="12"/>
        <v>500</v>
      </c>
      <c r="U58" s="14"/>
      <c r="V58" s="14"/>
      <c r="W58" s="14"/>
      <c r="X58" s="14"/>
      <c r="Y58" s="14"/>
      <c r="Z58" s="14"/>
      <c r="AA58" s="14">
        <v>500</v>
      </c>
      <c r="AB58" s="14">
        <f t="shared" ref="AB58:AB61" si="21">SUM(U58:AA58)</f>
        <v>500</v>
      </c>
      <c r="AC58" s="14"/>
      <c r="AD58" s="14"/>
      <c r="AE58" s="14"/>
      <c r="AF58" s="14"/>
      <c r="AG58" s="14"/>
      <c r="AH58" s="14"/>
      <c r="AI58" s="14">
        <v>500</v>
      </c>
      <c r="AJ58" s="14">
        <f t="shared" ref="AJ58:AJ61" si="22">SUM(AC58:AI58)</f>
        <v>500</v>
      </c>
      <c r="AK58" s="14"/>
      <c r="AL58" s="14"/>
      <c r="AM58" s="14"/>
      <c r="AN58" s="14"/>
      <c r="AO58" s="14"/>
      <c r="AP58" s="14"/>
      <c r="AQ58" s="14">
        <f>+O58+V58+AC58+AJ58</f>
        <v>500</v>
      </c>
      <c r="AR58" s="14">
        <f t="shared" ref="AR58:AR61" si="23">SUM(AK58:AQ58)</f>
        <v>500</v>
      </c>
      <c r="AS58" s="14">
        <f t="shared" si="20"/>
        <v>0</v>
      </c>
      <c r="AT58" s="14">
        <f t="shared" si="20"/>
        <v>0</v>
      </c>
      <c r="AU58" s="14">
        <f t="shared" si="20"/>
        <v>0</v>
      </c>
      <c r="AV58" s="14">
        <f t="shared" si="20"/>
        <v>0</v>
      </c>
      <c r="AW58" s="14">
        <f t="shared" si="20"/>
        <v>0</v>
      </c>
      <c r="AX58" s="14">
        <f t="shared" si="20"/>
        <v>0</v>
      </c>
      <c r="AY58" s="14">
        <f t="shared" si="20"/>
        <v>2000</v>
      </c>
      <c r="AZ58" s="26">
        <f t="shared" ref="AZ58" si="24">+AS58+AT58+AU58+AV58+AW58+AX58+AY58:AY59</f>
        <v>2000</v>
      </c>
      <c r="BA58" s="28"/>
      <c r="BB58" s="28"/>
      <c r="BC58" s="28"/>
      <c r="BD58" s="28"/>
    </row>
    <row r="59" spans="1:56" s="29" customFormat="1" ht="27" x14ac:dyDescent="0.25">
      <c r="A59" s="340"/>
      <c r="B59" s="368"/>
      <c r="C59" s="365"/>
      <c r="D59" s="362"/>
      <c r="E59" s="76" t="s">
        <v>40</v>
      </c>
      <c r="F59" s="56" t="s">
        <v>244</v>
      </c>
      <c r="G59" s="14">
        <v>3917</v>
      </c>
      <c r="H59" s="14">
        <v>5000</v>
      </c>
      <c r="I59" s="14">
        <f>+G59+270</f>
        <v>4187</v>
      </c>
      <c r="J59" s="14">
        <f>+I59+270</f>
        <v>4457</v>
      </c>
      <c r="K59" s="14">
        <f>+J59+270</f>
        <v>4727</v>
      </c>
      <c r="L59" s="14">
        <v>5000</v>
      </c>
      <c r="M59" s="14"/>
      <c r="N59" s="14">
        <v>5024</v>
      </c>
      <c r="O59" s="14"/>
      <c r="P59" s="14"/>
      <c r="Q59" s="14"/>
      <c r="R59" s="14"/>
      <c r="S59" s="14"/>
      <c r="T59" s="14">
        <f t="shared" si="12"/>
        <v>5024</v>
      </c>
      <c r="U59" s="14"/>
      <c r="V59" s="14">
        <v>5348</v>
      </c>
      <c r="W59" s="14"/>
      <c r="X59" s="14"/>
      <c r="Y59" s="14"/>
      <c r="Z59" s="14"/>
      <c r="AA59" s="14"/>
      <c r="AB59" s="14">
        <f t="shared" si="21"/>
        <v>5348</v>
      </c>
      <c r="AC59" s="14"/>
      <c r="AD59" s="14">
        <v>5672</v>
      </c>
      <c r="AE59" s="14"/>
      <c r="AF59" s="14"/>
      <c r="AG59" s="14"/>
      <c r="AH59" s="14"/>
      <c r="AI59" s="14"/>
      <c r="AJ59" s="14">
        <f t="shared" si="22"/>
        <v>5672</v>
      </c>
      <c r="AK59" s="14"/>
      <c r="AL59" s="14">
        <v>6000</v>
      </c>
      <c r="AM59" s="14"/>
      <c r="AN59" s="14"/>
      <c r="AO59" s="14"/>
      <c r="AP59" s="14"/>
      <c r="AQ59" s="14"/>
      <c r="AR59" s="14">
        <f t="shared" si="23"/>
        <v>6000</v>
      </c>
      <c r="AS59" s="14">
        <f t="shared" ref="AS59:AY62" si="25">+M59+U59+AC59+AK59</f>
        <v>0</v>
      </c>
      <c r="AT59" s="14">
        <f t="shared" si="25"/>
        <v>22044</v>
      </c>
      <c r="AU59" s="14">
        <f t="shared" si="25"/>
        <v>0</v>
      </c>
      <c r="AV59" s="14">
        <f t="shared" si="25"/>
        <v>0</v>
      </c>
      <c r="AW59" s="14">
        <f t="shared" si="25"/>
        <v>0</v>
      </c>
      <c r="AX59" s="14">
        <f t="shared" si="25"/>
        <v>0</v>
      </c>
      <c r="AY59" s="14">
        <f t="shared" si="25"/>
        <v>0</v>
      </c>
      <c r="AZ59" s="26">
        <f>+AS59+AT59+AU59+AV59+AW59+AX59+AY59:AY59</f>
        <v>22044</v>
      </c>
      <c r="BA59" s="28"/>
      <c r="BB59" s="28"/>
      <c r="BC59" s="28"/>
      <c r="BD59" s="28"/>
    </row>
    <row r="60" spans="1:56" s="29" customFormat="1" ht="40.5" x14ac:dyDescent="0.25">
      <c r="A60" s="340"/>
      <c r="B60" s="368"/>
      <c r="C60" s="365"/>
      <c r="D60" s="363"/>
      <c r="E60" s="76" t="s">
        <v>101</v>
      </c>
      <c r="F60" s="56" t="s">
        <v>102</v>
      </c>
      <c r="G60" s="16"/>
      <c r="H60" s="16">
        <v>4000</v>
      </c>
      <c r="I60" s="16">
        <v>1000</v>
      </c>
      <c r="J60" s="16">
        <v>2000</v>
      </c>
      <c r="K60" s="16">
        <v>3000</v>
      </c>
      <c r="L60" s="16">
        <v>4000</v>
      </c>
      <c r="M60" s="14">
        <v>5</v>
      </c>
      <c r="N60" s="14"/>
      <c r="O60" s="14"/>
      <c r="P60" s="14"/>
      <c r="Q60" s="14"/>
      <c r="R60" s="14"/>
      <c r="S60" s="14"/>
      <c r="T60" s="14">
        <f t="shared" si="12"/>
        <v>5</v>
      </c>
      <c r="U60" s="14">
        <v>5</v>
      </c>
      <c r="V60" s="14"/>
      <c r="W60" s="14"/>
      <c r="X60" s="14"/>
      <c r="Y60" s="14"/>
      <c r="Z60" s="14"/>
      <c r="AA60" s="14"/>
      <c r="AB60" s="14">
        <f t="shared" si="21"/>
        <v>5</v>
      </c>
      <c r="AC60" s="14">
        <v>15</v>
      </c>
      <c r="AD60" s="14"/>
      <c r="AE60" s="14"/>
      <c r="AF60" s="14"/>
      <c r="AG60" s="14"/>
      <c r="AH60" s="14"/>
      <c r="AI60" s="14"/>
      <c r="AJ60" s="14">
        <f t="shared" si="22"/>
        <v>15</v>
      </c>
      <c r="AK60" s="14">
        <v>15</v>
      </c>
      <c r="AL60" s="14"/>
      <c r="AM60" s="14"/>
      <c r="AN60" s="14"/>
      <c r="AO60" s="14"/>
      <c r="AP60" s="14"/>
      <c r="AQ60" s="14"/>
      <c r="AR60" s="14">
        <f t="shared" si="23"/>
        <v>15</v>
      </c>
      <c r="AS60" s="14">
        <f t="shared" si="25"/>
        <v>40</v>
      </c>
      <c r="AT60" s="14">
        <f t="shared" si="25"/>
        <v>0</v>
      </c>
      <c r="AU60" s="14">
        <f t="shared" si="25"/>
        <v>0</v>
      </c>
      <c r="AV60" s="14">
        <f t="shared" si="25"/>
        <v>0</v>
      </c>
      <c r="AW60" s="14">
        <f t="shared" si="25"/>
        <v>0</v>
      </c>
      <c r="AX60" s="14">
        <f t="shared" si="25"/>
        <v>0</v>
      </c>
      <c r="AY60" s="14">
        <f t="shared" si="25"/>
        <v>0</v>
      </c>
      <c r="AZ60" s="26">
        <f>+AS60+AT60+AU60+AV60+AW60+AX60+AY60:AY60</f>
        <v>40</v>
      </c>
      <c r="BA60" s="28"/>
      <c r="BB60" s="28"/>
      <c r="BC60" s="28"/>
      <c r="BD60" s="28"/>
    </row>
    <row r="61" spans="1:56" s="29" customFormat="1" ht="40.5" x14ac:dyDescent="0.25">
      <c r="A61" s="340"/>
      <c r="B61" s="369"/>
      <c r="C61" s="366"/>
      <c r="D61" s="58" t="s">
        <v>161</v>
      </c>
      <c r="E61" s="76" t="s">
        <v>103</v>
      </c>
      <c r="F61" s="56" t="s">
        <v>104</v>
      </c>
      <c r="G61" s="16"/>
      <c r="H61" s="16">
        <v>40</v>
      </c>
      <c r="I61" s="16">
        <v>40</v>
      </c>
      <c r="J61" s="16">
        <v>40</v>
      </c>
      <c r="K61" s="16">
        <v>40</v>
      </c>
      <c r="L61" s="16">
        <v>40</v>
      </c>
      <c r="M61" s="14">
        <v>5</v>
      </c>
      <c r="N61" s="14"/>
      <c r="O61" s="14"/>
      <c r="P61" s="14"/>
      <c r="Q61" s="14"/>
      <c r="R61" s="14"/>
      <c r="S61" s="14"/>
      <c r="T61" s="14">
        <f t="shared" si="12"/>
        <v>5</v>
      </c>
      <c r="U61" s="14">
        <v>5</v>
      </c>
      <c r="V61" s="14"/>
      <c r="W61" s="14"/>
      <c r="X61" s="14"/>
      <c r="Y61" s="14"/>
      <c r="Z61" s="14"/>
      <c r="AA61" s="14"/>
      <c r="AB61" s="14">
        <f t="shared" si="21"/>
        <v>5</v>
      </c>
      <c r="AC61" s="14">
        <v>5</v>
      </c>
      <c r="AD61" s="14"/>
      <c r="AE61" s="14"/>
      <c r="AF61" s="14"/>
      <c r="AG61" s="14"/>
      <c r="AH61" s="14"/>
      <c r="AI61" s="14"/>
      <c r="AJ61" s="14">
        <f t="shared" si="22"/>
        <v>5</v>
      </c>
      <c r="AK61" s="14">
        <v>5</v>
      </c>
      <c r="AL61" s="14"/>
      <c r="AM61" s="14"/>
      <c r="AN61" s="14"/>
      <c r="AO61" s="14"/>
      <c r="AP61" s="14"/>
      <c r="AQ61" s="14"/>
      <c r="AR61" s="14">
        <f t="shared" si="23"/>
        <v>5</v>
      </c>
      <c r="AS61" s="14">
        <f t="shared" si="25"/>
        <v>20</v>
      </c>
      <c r="AT61" s="14">
        <f t="shared" si="25"/>
        <v>0</v>
      </c>
      <c r="AU61" s="14">
        <f t="shared" si="25"/>
        <v>0</v>
      </c>
      <c r="AV61" s="14">
        <f t="shared" si="25"/>
        <v>0</v>
      </c>
      <c r="AW61" s="14">
        <f t="shared" si="25"/>
        <v>0</v>
      </c>
      <c r="AX61" s="14">
        <f t="shared" si="25"/>
        <v>0</v>
      </c>
      <c r="AY61" s="14">
        <f t="shared" si="25"/>
        <v>0</v>
      </c>
      <c r="AZ61" s="26">
        <f>+AS61+AT61+AU61+AV61+AW61+AX61+AY61:AY61</f>
        <v>20</v>
      </c>
      <c r="BA61" s="28"/>
      <c r="BB61" s="28"/>
      <c r="BC61" s="28"/>
      <c r="BD61" s="28"/>
    </row>
    <row r="62" spans="1:56" s="29" customFormat="1" ht="27" customHeight="1" x14ac:dyDescent="0.25">
      <c r="A62" s="340"/>
      <c r="B62" s="367" t="s">
        <v>199</v>
      </c>
      <c r="C62" s="91" t="s">
        <v>46</v>
      </c>
      <c r="D62" s="92"/>
      <c r="E62" s="76" t="s">
        <v>44</v>
      </c>
      <c r="F62" s="56" t="s">
        <v>45</v>
      </c>
      <c r="G62" s="14">
        <v>2317</v>
      </c>
      <c r="H62" s="14">
        <v>2500</v>
      </c>
      <c r="I62" s="14">
        <f>+G62+46</f>
        <v>2363</v>
      </c>
      <c r="J62" s="14">
        <f>+I62+46</f>
        <v>2409</v>
      </c>
      <c r="K62" s="14">
        <f>+J62+46</f>
        <v>2455</v>
      </c>
      <c r="L62" s="14">
        <v>2500</v>
      </c>
      <c r="M62" s="14"/>
      <c r="N62" s="14">
        <v>2836</v>
      </c>
      <c r="O62" s="14"/>
      <c r="P62" s="14"/>
      <c r="Q62" s="14"/>
      <c r="R62" s="14"/>
      <c r="S62" s="14"/>
      <c r="T62" s="14">
        <f t="shared" ref="T62:T71" si="26">SUM(M62:S62)</f>
        <v>2836</v>
      </c>
      <c r="U62" s="14"/>
      <c r="V62" s="14">
        <v>2891</v>
      </c>
      <c r="W62" s="14"/>
      <c r="X62" s="14"/>
      <c r="Y62" s="14"/>
      <c r="Z62" s="14"/>
      <c r="AA62" s="14"/>
      <c r="AB62" s="14">
        <f t="shared" ref="AB62:AB63" si="27">SUM(U62:AA62)</f>
        <v>2891</v>
      </c>
      <c r="AC62" s="14"/>
      <c r="AD62" s="14">
        <v>2946</v>
      </c>
      <c r="AE62" s="14"/>
      <c r="AF62" s="14"/>
      <c r="AG62" s="14"/>
      <c r="AH62" s="14"/>
      <c r="AI62" s="14"/>
      <c r="AJ62" s="14">
        <f t="shared" ref="AJ62:AJ63" si="28">SUM(AC62:AI62)</f>
        <v>2946</v>
      </c>
      <c r="AK62" s="14"/>
      <c r="AL62" s="14">
        <v>3000</v>
      </c>
      <c r="AM62" s="14"/>
      <c r="AN62" s="14"/>
      <c r="AO62" s="14"/>
      <c r="AP62" s="14"/>
      <c r="AQ62" s="14"/>
      <c r="AR62" s="14">
        <f t="shared" ref="AR62:AR63" si="29">SUM(AK62:AQ62)</f>
        <v>3000</v>
      </c>
      <c r="AS62" s="14">
        <f t="shared" si="25"/>
        <v>0</v>
      </c>
      <c r="AT62" s="14">
        <f t="shared" si="25"/>
        <v>11673</v>
      </c>
      <c r="AU62" s="14">
        <f t="shared" si="25"/>
        <v>0</v>
      </c>
      <c r="AV62" s="14">
        <f t="shared" si="25"/>
        <v>0</v>
      </c>
      <c r="AW62" s="14">
        <f t="shared" si="25"/>
        <v>0</v>
      </c>
      <c r="AX62" s="14">
        <f t="shared" si="25"/>
        <v>0</v>
      </c>
      <c r="AY62" s="14">
        <f t="shared" si="25"/>
        <v>0</v>
      </c>
      <c r="AZ62" s="26">
        <f>+AS62+AT62+AU62+AV62+AW62+AX62+AY62:AY62</f>
        <v>11673</v>
      </c>
      <c r="BA62" s="28"/>
      <c r="BB62" s="28"/>
      <c r="BC62" s="28"/>
      <c r="BD62" s="28"/>
    </row>
    <row r="63" spans="1:56" s="29" customFormat="1" ht="84.75" customHeight="1" x14ac:dyDescent="0.25">
      <c r="A63" s="340"/>
      <c r="B63" s="368"/>
      <c r="C63" s="91" t="s">
        <v>144</v>
      </c>
      <c r="D63" s="92"/>
      <c r="E63" s="76" t="s">
        <v>197</v>
      </c>
      <c r="F63" s="56" t="s">
        <v>198</v>
      </c>
      <c r="G63" s="16"/>
      <c r="H63" s="16">
        <v>20</v>
      </c>
      <c r="I63" s="16">
        <v>5</v>
      </c>
      <c r="J63" s="16">
        <v>10</v>
      </c>
      <c r="K63" s="16">
        <v>15</v>
      </c>
      <c r="L63" s="16">
        <v>20</v>
      </c>
      <c r="M63" s="14"/>
      <c r="N63" s="14"/>
      <c r="O63" s="14"/>
      <c r="P63" s="14">
        <v>10</v>
      </c>
      <c r="Q63" s="14"/>
      <c r="R63" s="14"/>
      <c r="S63" s="14"/>
      <c r="T63" s="14">
        <f t="shared" si="26"/>
        <v>10</v>
      </c>
      <c r="U63" s="14"/>
      <c r="V63" s="14"/>
      <c r="W63" s="14"/>
      <c r="X63" s="14">
        <v>10</v>
      </c>
      <c r="Y63" s="14"/>
      <c r="Z63" s="14"/>
      <c r="AA63" s="14"/>
      <c r="AB63" s="14">
        <f t="shared" si="27"/>
        <v>10</v>
      </c>
      <c r="AC63" s="14">
        <v>10</v>
      </c>
      <c r="AD63" s="14"/>
      <c r="AE63" s="14"/>
      <c r="AF63" s="14">
        <v>10</v>
      </c>
      <c r="AG63" s="14"/>
      <c r="AH63" s="14"/>
      <c r="AI63" s="14"/>
      <c r="AJ63" s="14">
        <f t="shared" si="28"/>
        <v>20</v>
      </c>
      <c r="AK63" s="14">
        <v>10</v>
      </c>
      <c r="AL63" s="14"/>
      <c r="AM63" s="14"/>
      <c r="AN63" s="14">
        <v>10</v>
      </c>
      <c r="AO63" s="14"/>
      <c r="AP63" s="14"/>
      <c r="AQ63" s="14"/>
      <c r="AR63" s="14">
        <f t="shared" si="29"/>
        <v>20</v>
      </c>
      <c r="AS63" s="14">
        <f t="shared" ref="AS63:AY68" si="30">+M63+U63+AC63+AK63</f>
        <v>20</v>
      </c>
      <c r="AT63" s="14">
        <f t="shared" si="30"/>
        <v>0</v>
      </c>
      <c r="AU63" s="14">
        <f t="shared" si="30"/>
        <v>0</v>
      </c>
      <c r="AV63" s="14">
        <f t="shared" si="30"/>
        <v>40</v>
      </c>
      <c r="AW63" s="14">
        <f t="shared" si="30"/>
        <v>0</v>
      </c>
      <c r="AX63" s="14">
        <f t="shared" si="30"/>
        <v>0</v>
      </c>
      <c r="AY63" s="14">
        <f t="shared" si="30"/>
        <v>0</v>
      </c>
      <c r="AZ63" s="26">
        <f>+AS63+AT63+AU63+AV63+AW63+AX63+AY63:AY64</f>
        <v>60</v>
      </c>
      <c r="BA63" s="28"/>
      <c r="BB63" s="28"/>
      <c r="BC63" s="28"/>
      <c r="BD63" s="28"/>
    </row>
    <row r="64" spans="1:56" s="29" customFormat="1" ht="31.5" customHeight="1" x14ac:dyDescent="0.25">
      <c r="A64" s="340"/>
      <c r="B64" s="368"/>
      <c r="C64" s="387" t="s">
        <v>145</v>
      </c>
      <c r="D64" s="345"/>
      <c r="E64" s="76" t="s">
        <v>47</v>
      </c>
      <c r="F64" s="56" t="s">
        <v>48</v>
      </c>
      <c r="G64" s="14">
        <v>7974</v>
      </c>
      <c r="H64" s="14">
        <v>9000</v>
      </c>
      <c r="I64" s="14">
        <v>8100</v>
      </c>
      <c r="J64" s="14">
        <v>8300</v>
      </c>
      <c r="K64" s="14">
        <v>8500</v>
      </c>
      <c r="L64" s="14">
        <v>9000</v>
      </c>
      <c r="M64" s="14"/>
      <c r="N64" s="14">
        <f>+I64*1.2</f>
        <v>9720</v>
      </c>
      <c r="O64" s="14"/>
      <c r="P64" s="14"/>
      <c r="Q64" s="14"/>
      <c r="R64" s="14"/>
      <c r="S64" s="14"/>
      <c r="T64" s="14">
        <f t="shared" si="26"/>
        <v>9720</v>
      </c>
      <c r="U64" s="14"/>
      <c r="V64" s="14">
        <f>+J64*1.2</f>
        <v>9960</v>
      </c>
      <c r="W64" s="14"/>
      <c r="X64" s="14"/>
      <c r="Y64" s="14"/>
      <c r="Z64" s="14"/>
      <c r="AA64" s="14"/>
      <c r="AB64" s="14">
        <f t="shared" ref="AB64:AB71" si="31">SUM(U64:AA64)</f>
        <v>9960</v>
      </c>
      <c r="AC64" s="14"/>
      <c r="AD64" s="14">
        <f>+K64*1.2</f>
        <v>10200</v>
      </c>
      <c r="AE64" s="14"/>
      <c r="AF64" s="14"/>
      <c r="AG64" s="14"/>
      <c r="AH64" s="14"/>
      <c r="AI64" s="14"/>
      <c r="AJ64" s="14">
        <f t="shared" ref="AJ64:AJ71" si="32">SUM(AC64:AI64)</f>
        <v>10200</v>
      </c>
      <c r="AK64" s="14"/>
      <c r="AL64" s="14">
        <f>+L64*1.2</f>
        <v>10800</v>
      </c>
      <c r="AM64" s="14"/>
      <c r="AN64" s="14"/>
      <c r="AO64" s="14"/>
      <c r="AP64" s="14"/>
      <c r="AQ64" s="14"/>
      <c r="AR64" s="14">
        <f t="shared" ref="AR64:AR71" si="33">SUM(AK64:AQ64)</f>
        <v>10800</v>
      </c>
      <c r="AS64" s="14">
        <f t="shared" si="30"/>
        <v>0</v>
      </c>
      <c r="AT64" s="14">
        <f t="shared" si="30"/>
        <v>40680</v>
      </c>
      <c r="AU64" s="14">
        <f t="shared" si="30"/>
        <v>0</v>
      </c>
      <c r="AV64" s="14">
        <f t="shared" si="30"/>
        <v>0</v>
      </c>
      <c r="AW64" s="14">
        <f t="shared" si="30"/>
        <v>0</v>
      </c>
      <c r="AX64" s="14">
        <f t="shared" si="30"/>
        <v>0</v>
      </c>
      <c r="AY64" s="14">
        <f t="shared" si="30"/>
        <v>0</v>
      </c>
      <c r="AZ64" s="26">
        <f>+AS64+AT64+AU64+AV64+AW64+AX64+AY64:AY64</f>
        <v>40680</v>
      </c>
      <c r="BA64" s="28"/>
      <c r="BB64" s="28"/>
      <c r="BC64" s="28"/>
      <c r="BD64" s="28"/>
    </row>
    <row r="65" spans="1:56" s="29" customFormat="1" ht="57.75" customHeight="1" x14ac:dyDescent="0.25">
      <c r="A65" s="340"/>
      <c r="B65" s="369"/>
      <c r="C65" s="354"/>
      <c r="D65" s="344"/>
      <c r="E65" s="76" t="s">
        <v>206</v>
      </c>
      <c r="F65" s="56" t="s">
        <v>207</v>
      </c>
      <c r="G65" s="14">
        <v>1</v>
      </c>
      <c r="H65" s="14">
        <v>10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>
        <f t="shared" si="26"/>
        <v>0</v>
      </c>
      <c r="U65" s="14"/>
      <c r="V65" s="14"/>
      <c r="W65" s="14"/>
      <c r="X65" s="14"/>
      <c r="Y65" s="14"/>
      <c r="Z65" s="14"/>
      <c r="AA65" s="14"/>
      <c r="AB65" s="14">
        <f t="shared" si="31"/>
        <v>0</v>
      </c>
      <c r="AC65" s="14"/>
      <c r="AD65" s="14"/>
      <c r="AE65" s="14"/>
      <c r="AF65" s="14"/>
      <c r="AG65" s="14"/>
      <c r="AH65" s="14"/>
      <c r="AI65" s="14"/>
      <c r="AJ65" s="14">
        <f t="shared" si="32"/>
        <v>0</v>
      </c>
      <c r="AK65" s="14"/>
      <c r="AL65" s="14"/>
      <c r="AM65" s="14"/>
      <c r="AN65" s="14"/>
      <c r="AO65" s="14"/>
      <c r="AP65" s="14"/>
      <c r="AQ65" s="14"/>
      <c r="AR65" s="14">
        <f t="shared" si="33"/>
        <v>0</v>
      </c>
      <c r="AS65" s="14">
        <f t="shared" si="30"/>
        <v>0</v>
      </c>
      <c r="AT65" s="14">
        <f t="shared" si="30"/>
        <v>0</v>
      </c>
      <c r="AU65" s="14">
        <f t="shared" si="30"/>
        <v>0</v>
      </c>
      <c r="AV65" s="14">
        <f t="shared" si="30"/>
        <v>0</v>
      </c>
      <c r="AW65" s="14">
        <f t="shared" si="30"/>
        <v>0</v>
      </c>
      <c r="AX65" s="14">
        <f t="shared" si="30"/>
        <v>0</v>
      </c>
      <c r="AY65" s="14">
        <f t="shared" si="30"/>
        <v>0</v>
      </c>
      <c r="AZ65" s="26">
        <f>+AS65+AT65+AU65+AV65+AW65+AX65+AY65:AY67</f>
        <v>0</v>
      </c>
      <c r="BA65" s="28"/>
      <c r="BB65" s="28"/>
      <c r="BC65" s="28"/>
      <c r="BD65" s="28"/>
    </row>
    <row r="66" spans="1:56" s="29" customFormat="1" ht="67.5" x14ac:dyDescent="0.25">
      <c r="A66" s="340"/>
      <c r="B66" s="367" t="s">
        <v>66</v>
      </c>
      <c r="C66" s="91" t="s">
        <v>146</v>
      </c>
      <c r="D66" s="92"/>
      <c r="E66" s="76" t="s">
        <v>200</v>
      </c>
      <c r="F66" s="56" t="s">
        <v>201</v>
      </c>
      <c r="G66" s="14">
        <v>0</v>
      </c>
      <c r="H66" s="16">
        <v>1</v>
      </c>
      <c r="I66" s="16">
        <v>1</v>
      </c>
      <c r="J66" s="16"/>
      <c r="K66" s="16"/>
      <c r="L66" s="16"/>
      <c r="M66" s="14"/>
      <c r="N66" s="14"/>
      <c r="O66" s="14"/>
      <c r="P66" s="14"/>
      <c r="Q66" s="14"/>
      <c r="R66" s="14"/>
      <c r="S66" s="14"/>
      <c r="T66" s="14">
        <f t="shared" si="26"/>
        <v>0</v>
      </c>
      <c r="U66" s="14"/>
      <c r="V66" s="14"/>
      <c r="W66" s="14"/>
      <c r="X66" s="14"/>
      <c r="Y66" s="14"/>
      <c r="Z66" s="14"/>
      <c r="AA66" s="14"/>
      <c r="AB66" s="14">
        <f t="shared" si="31"/>
        <v>0</v>
      </c>
      <c r="AC66" s="14"/>
      <c r="AD66" s="14"/>
      <c r="AE66" s="14"/>
      <c r="AF66" s="14"/>
      <c r="AG66" s="14"/>
      <c r="AH66" s="14"/>
      <c r="AI66" s="14"/>
      <c r="AJ66" s="14">
        <f t="shared" si="32"/>
        <v>0</v>
      </c>
      <c r="AK66" s="14"/>
      <c r="AL66" s="14"/>
      <c r="AM66" s="14"/>
      <c r="AN66" s="14"/>
      <c r="AO66" s="14"/>
      <c r="AP66" s="14"/>
      <c r="AQ66" s="14"/>
      <c r="AR66" s="14">
        <f t="shared" si="33"/>
        <v>0</v>
      </c>
      <c r="AS66" s="14">
        <f t="shared" si="30"/>
        <v>0</v>
      </c>
      <c r="AT66" s="14">
        <f t="shared" si="30"/>
        <v>0</v>
      </c>
      <c r="AU66" s="14">
        <f t="shared" si="30"/>
        <v>0</v>
      </c>
      <c r="AV66" s="14">
        <f t="shared" si="30"/>
        <v>0</v>
      </c>
      <c r="AW66" s="14">
        <f t="shared" si="30"/>
        <v>0</v>
      </c>
      <c r="AX66" s="14">
        <f t="shared" si="30"/>
        <v>0</v>
      </c>
      <c r="AY66" s="14">
        <f t="shared" si="30"/>
        <v>0</v>
      </c>
      <c r="AZ66" s="26">
        <f>+AS66+AT66+AU66+AV66+AW66+AX66+AY66:AY67</f>
        <v>0</v>
      </c>
      <c r="BA66" s="28"/>
      <c r="BB66" s="28"/>
      <c r="BC66" s="28"/>
      <c r="BD66" s="28"/>
    </row>
    <row r="67" spans="1:56" s="29" customFormat="1" ht="83.25" customHeight="1" x14ac:dyDescent="0.25">
      <c r="A67" s="340"/>
      <c r="B67" s="368"/>
      <c r="C67" s="387" t="s">
        <v>202</v>
      </c>
      <c r="D67" s="345"/>
      <c r="E67" s="76" t="s">
        <v>203</v>
      </c>
      <c r="F67" s="56" t="s">
        <v>204</v>
      </c>
      <c r="G67" s="16"/>
      <c r="H67" s="16">
        <v>1</v>
      </c>
      <c r="I67" s="16">
        <v>1</v>
      </c>
      <c r="J67" s="16">
        <v>1</v>
      </c>
      <c r="K67" s="16">
        <v>1</v>
      </c>
      <c r="L67" s="16">
        <v>1</v>
      </c>
      <c r="M67" s="14">
        <v>20</v>
      </c>
      <c r="N67" s="14"/>
      <c r="O67" s="14"/>
      <c r="P67" s="14"/>
      <c r="Q67" s="14"/>
      <c r="R67" s="14"/>
      <c r="S67" s="14"/>
      <c r="T67" s="14">
        <f t="shared" si="26"/>
        <v>20</v>
      </c>
      <c r="U67" s="14">
        <v>20</v>
      </c>
      <c r="V67" s="14"/>
      <c r="W67" s="14"/>
      <c r="X67" s="14"/>
      <c r="Y67" s="14"/>
      <c r="Z67" s="14"/>
      <c r="AA67" s="14"/>
      <c r="AB67" s="14">
        <f t="shared" si="31"/>
        <v>20</v>
      </c>
      <c r="AC67" s="14">
        <v>20</v>
      </c>
      <c r="AD67" s="14"/>
      <c r="AE67" s="14"/>
      <c r="AF67" s="14"/>
      <c r="AG67" s="14"/>
      <c r="AH67" s="14"/>
      <c r="AI67" s="14"/>
      <c r="AJ67" s="14">
        <f t="shared" si="32"/>
        <v>20</v>
      </c>
      <c r="AK67" s="14">
        <v>20</v>
      </c>
      <c r="AL67" s="14"/>
      <c r="AM67" s="14"/>
      <c r="AN67" s="14"/>
      <c r="AO67" s="14"/>
      <c r="AP67" s="14"/>
      <c r="AQ67" s="14"/>
      <c r="AR67" s="14">
        <f t="shared" si="33"/>
        <v>20</v>
      </c>
      <c r="AS67" s="14">
        <f t="shared" si="30"/>
        <v>80</v>
      </c>
      <c r="AT67" s="14">
        <f t="shared" si="30"/>
        <v>0</v>
      </c>
      <c r="AU67" s="14">
        <f t="shared" si="30"/>
        <v>0</v>
      </c>
      <c r="AV67" s="14">
        <f t="shared" si="30"/>
        <v>0</v>
      </c>
      <c r="AW67" s="14">
        <f t="shared" si="30"/>
        <v>0</v>
      </c>
      <c r="AX67" s="14">
        <f t="shared" si="30"/>
        <v>0</v>
      </c>
      <c r="AY67" s="14">
        <f t="shared" si="30"/>
        <v>0</v>
      </c>
      <c r="AZ67" s="26">
        <f>+AS67+AT67+AU67+AV67+AW67+AX67+AY67:AY68</f>
        <v>80</v>
      </c>
      <c r="BA67" s="28"/>
      <c r="BB67" s="28"/>
      <c r="BC67" s="28"/>
      <c r="BD67" s="28"/>
    </row>
    <row r="68" spans="1:56" s="29" customFormat="1" ht="40.5" x14ac:dyDescent="0.25">
      <c r="A68" s="340"/>
      <c r="B68" s="369"/>
      <c r="C68" s="354"/>
      <c r="D68" s="344"/>
      <c r="E68" s="76" t="s">
        <v>205</v>
      </c>
      <c r="F68" s="56" t="s">
        <v>104</v>
      </c>
      <c r="G68" s="16"/>
      <c r="H68" s="16">
        <v>30</v>
      </c>
      <c r="I68" s="16">
        <v>30</v>
      </c>
      <c r="J68" s="16">
        <v>30</v>
      </c>
      <c r="K68" s="16">
        <v>30</v>
      </c>
      <c r="L68" s="16">
        <v>30</v>
      </c>
      <c r="M68" s="14"/>
      <c r="N68" s="14"/>
      <c r="O68" s="14"/>
      <c r="P68" s="14"/>
      <c r="Q68" s="14"/>
      <c r="R68" s="14"/>
      <c r="S68" s="14"/>
      <c r="T68" s="14">
        <f t="shared" si="26"/>
        <v>0</v>
      </c>
      <c r="U68" s="14">
        <v>1</v>
      </c>
      <c r="V68" s="14"/>
      <c r="W68" s="14"/>
      <c r="X68" s="14"/>
      <c r="Y68" s="14"/>
      <c r="Z68" s="14"/>
      <c r="AA68" s="14"/>
      <c r="AB68" s="14">
        <f t="shared" si="31"/>
        <v>1</v>
      </c>
      <c r="AC68" s="14">
        <v>1</v>
      </c>
      <c r="AD68" s="14"/>
      <c r="AE68" s="14"/>
      <c r="AF68" s="14"/>
      <c r="AG68" s="14"/>
      <c r="AH68" s="14"/>
      <c r="AI68" s="14"/>
      <c r="AJ68" s="14">
        <f t="shared" si="32"/>
        <v>1</v>
      </c>
      <c r="AK68" s="14">
        <v>1</v>
      </c>
      <c r="AL68" s="14"/>
      <c r="AM68" s="14"/>
      <c r="AN68" s="14"/>
      <c r="AO68" s="14"/>
      <c r="AP68" s="14"/>
      <c r="AQ68" s="14"/>
      <c r="AR68" s="14">
        <f t="shared" si="33"/>
        <v>1</v>
      </c>
      <c r="AS68" s="14">
        <f t="shared" si="30"/>
        <v>3</v>
      </c>
      <c r="AT68" s="14">
        <f t="shared" si="30"/>
        <v>0</v>
      </c>
      <c r="AU68" s="14">
        <f t="shared" si="30"/>
        <v>0</v>
      </c>
      <c r="AV68" s="14">
        <f t="shared" si="30"/>
        <v>0</v>
      </c>
      <c r="AW68" s="14">
        <f t="shared" si="30"/>
        <v>0</v>
      </c>
      <c r="AX68" s="14">
        <f t="shared" si="30"/>
        <v>0</v>
      </c>
      <c r="AY68" s="14">
        <f t="shared" si="30"/>
        <v>0</v>
      </c>
      <c r="AZ68" s="26">
        <f>+AS68+AT68+AU68+AV68+AW68+AX68+AY68:AY68</f>
        <v>3</v>
      </c>
      <c r="BA68" s="28"/>
      <c r="BB68" s="28"/>
      <c r="BC68" s="28"/>
      <c r="BD68" s="28"/>
    </row>
    <row r="69" spans="1:56" s="29" customFormat="1" ht="60.75" customHeight="1" x14ac:dyDescent="0.25">
      <c r="A69" s="340"/>
      <c r="B69" s="93" t="s">
        <v>67</v>
      </c>
      <c r="C69" s="91" t="s">
        <v>64</v>
      </c>
      <c r="D69" s="345" t="s">
        <v>61</v>
      </c>
      <c r="E69" s="76" t="s">
        <v>186</v>
      </c>
      <c r="F69" s="56" t="s">
        <v>41</v>
      </c>
      <c r="G69" s="14">
        <v>1884</v>
      </c>
      <c r="H69" s="14">
        <v>2500</v>
      </c>
      <c r="I69" s="14">
        <f>+G69+154</f>
        <v>2038</v>
      </c>
      <c r="J69" s="14">
        <f>+I69+154</f>
        <v>2192</v>
      </c>
      <c r="K69" s="14">
        <f>+J69+154</f>
        <v>2346</v>
      </c>
      <c r="L69" s="14">
        <v>2500</v>
      </c>
      <c r="M69" s="14"/>
      <c r="N69" s="14">
        <v>3057</v>
      </c>
      <c r="O69" s="14"/>
      <c r="P69" s="14"/>
      <c r="Q69" s="14"/>
      <c r="R69" s="14"/>
      <c r="S69" s="14"/>
      <c r="T69" s="14">
        <f t="shared" si="26"/>
        <v>3057</v>
      </c>
      <c r="U69" s="14"/>
      <c r="V69" s="14">
        <v>3288</v>
      </c>
      <c r="W69" s="14"/>
      <c r="X69" s="14"/>
      <c r="Y69" s="14"/>
      <c r="Z69" s="14"/>
      <c r="AA69" s="14"/>
      <c r="AB69" s="14">
        <f t="shared" si="31"/>
        <v>3288</v>
      </c>
      <c r="AC69" s="14"/>
      <c r="AD69" s="14">
        <v>3519</v>
      </c>
      <c r="AE69" s="14"/>
      <c r="AF69" s="14"/>
      <c r="AG69" s="14"/>
      <c r="AH69" s="14"/>
      <c r="AI69" s="14"/>
      <c r="AJ69" s="14">
        <f t="shared" si="32"/>
        <v>3519</v>
      </c>
      <c r="AK69" s="14"/>
      <c r="AL69" s="14">
        <v>3750</v>
      </c>
      <c r="AM69" s="14"/>
      <c r="AN69" s="14"/>
      <c r="AO69" s="14"/>
      <c r="AP69" s="14"/>
      <c r="AQ69" s="14"/>
      <c r="AR69" s="14">
        <f t="shared" si="33"/>
        <v>3750</v>
      </c>
      <c r="AS69" s="14">
        <f t="shared" ref="AS69:AY69" si="34">+M69+U69+AC69+AK69</f>
        <v>0</v>
      </c>
      <c r="AT69" s="14">
        <f t="shared" si="34"/>
        <v>13614</v>
      </c>
      <c r="AU69" s="14">
        <f t="shared" si="34"/>
        <v>0</v>
      </c>
      <c r="AV69" s="14">
        <f t="shared" si="34"/>
        <v>0</v>
      </c>
      <c r="AW69" s="14">
        <f t="shared" si="34"/>
        <v>0</v>
      </c>
      <c r="AX69" s="14">
        <f t="shared" si="34"/>
        <v>0</v>
      </c>
      <c r="AY69" s="14">
        <f t="shared" si="34"/>
        <v>0</v>
      </c>
      <c r="AZ69" s="26">
        <f>+AS69+AT69+AU69+AV69+AW69+AX69+AY69:AY69</f>
        <v>13614</v>
      </c>
      <c r="BA69" s="28"/>
      <c r="BB69" s="28"/>
      <c r="BC69" s="28"/>
      <c r="BD69" s="28"/>
    </row>
    <row r="70" spans="1:56" s="29" customFormat="1" ht="60" customHeight="1" x14ac:dyDescent="0.25">
      <c r="A70" s="340"/>
      <c r="B70" s="93" t="s">
        <v>176</v>
      </c>
      <c r="C70" s="91" t="s">
        <v>262</v>
      </c>
      <c r="D70" s="343"/>
      <c r="E70" s="76" t="s">
        <v>187</v>
      </c>
      <c r="F70" s="56" t="s">
        <v>188</v>
      </c>
      <c r="G70" s="89">
        <f>123+98</f>
        <v>221</v>
      </c>
      <c r="H70" s="89">
        <v>350</v>
      </c>
      <c r="I70" s="89">
        <f>+G70+32</f>
        <v>253</v>
      </c>
      <c r="J70" s="89">
        <f>+I70+32</f>
        <v>285</v>
      </c>
      <c r="K70" s="89">
        <f>+J70+32</f>
        <v>317</v>
      </c>
      <c r="L70" s="89">
        <v>350</v>
      </c>
      <c r="M70" s="89"/>
      <c r="N70" s="89">
        <v>304</v>
      </c>
      <c r="O70" s="89"/>
      <c r="P70" s="89"/>
      <c r="Q70" s="89"/>
      <c r="R70" s="89"/>
      <c r="S70" s="89"/>
      <c r="T70" s="14">
        <f t="shared" si="26"/>
        <v>304</v>
      </c>
      <c r="U70" s="89"/>
      <c r="V70" s="89">
        <v>342</v>
      </c>
      <c r="W70" s="89"/>
      <c r="X70" s="89"/>
      <c r="Y70" s="89"/>
      <c r="Z70" s="89"/>
      <c r="AA70" s="89"/>
      <c r="AB70" s="14">
        <f t="shared" si="31"/>
        <v>342</v>
      </c>
      <c r="AC70" s="89"/>
      <c r="AD70" s="89">
        <v>380</v>
      </c>
      <c r="AE70" s="89"/>
      <c r="AF70" s="89"/>
      <c r="AG70" s="89"/>
      <c r="AH70" s="89"/>
      <c r="AI70" s="89"/>
      <c r="AJ70" s="14">
        <f t="shared" si="32"/>
        <v>380</v>
      </c>
      <c r="AK70" s="89"/>
      <c r="AL70" s="89">
        <v>420</v>
      </c>
      <c r="AM70" s="89"/>
      <c r="AN70" s="89"/>
      <c r="AO70" s="89"/>
      <c r="AP70" s="89"/>
      <c r="AQ70" s="89"/>
      <c r="AR70" s="14">
        <f t="shared" si="33"/>
        <v>420</v>
      </c>
      <c r="AS70" s="14">
        <f t="shared" ref="AS70:AY71" si="35">+M70+U70+AC70+AK70</f>
        <v>0</v>
      </c>
      <c r="AT70" s="14">
        <f t="shared" si="35"/>
        <v>1446</v>
      </c>
      <c r="AU70" s="14">
        <f t="shared" si="35"/>
        <v>0</v>
      </c>
      <c r="AV70" s="14">
        <f t="shared" si="35"/>
        <v>0</v>
      </c>
      <c r="AW70" s="14">
        <f t="shared" si="35"/>
        <v>0</v>
      </c>
      <c r="AX70" s="14">
        <f t="shared" si="35"/>
        <v>0</v>
      </c>
      <c r="AY70" s="14">
        <f t="shared" si="35"/>
        <v>0</v>
      </c>
      <c r="AZ70" s="26">
        <f>+AS70+AT70+AU70+AV70+AW70+AX70+AY70:AY70</f>
        <v>1446</v>
      </c>
      <c r="BA70" s="28"/>
      <c r="BB70" s="28"/>
      <c r="BC70" s="28"/>
      <c r="BD70" s="28"/>
    </row>
    <row r="71" spans="1:56" s="29" customFormat="1" ht="96.75" customHeight="1" thickBot="1" x14ac:dyDescent="0.3">
      <c r="A71" s="341"/>
      <c r="B71" s="96" t="s">
        <v>147</v>
      </c>
      <c r="C71" s="94" t="s">
        <v>148</v>
      </c>
      <c r="D71" s="348"/>
      <c r="E71" s="75" t="s">
        <v>189</v>
      </c>
      <c r="F71" s="59" t="s">
        <v>190</v>
      </c>
      <c r="G71" s="38">
        <v>0</v>
      </c>
      <c r="H71" s="38">
        <v>151</v>
      </c>
      <c r="I71" s="38"/>
      <c r="J71" s="38">
        <v>151</v>
      </c>
      <c r="K71" s="38">
        <v>151</v>
      </c>
      <c r="L71" s="38">
        <v>151</v>
      </c>
      <c r="M71" s="33"/>
      <c r="N71" s="33"/>
      <c r="O71" s="33"/>
      <c r="P71" s="33"/>
      <c r="Q71" s="33"/>
      <c r="R71" s="33"/>
      <c r="S71" s="33"/>
      <c r="T71" s="33">
        <f t="shared" si="26"/>
        <v>0</v>
      </c>
      <c r="U71" s="33"/>
      <c r="V71" s="33"/>
      <c r="W71" s="33"/>
      <c r="X71" s="33"/>
      <c r="Y71" s="33"/>
      <c r="Z71" s="33"/>
      <c r="AA71" s="33">
        <v>151</v>
      </c>
      <c r="AB71" s="33">
        <f t="shared" si="31"/>
        <v>151</v>
      </c>
      <c r="AC71" s="33"/>
      <c r="AD71" s="33"/>
      <c r="AE71" s="33"/>
      <c r="AF71" s="33"/>
      <c r="AG71" s="33"/>
      <c r="AH71" s="33"/>
      <c r="AI71" s="33">
        <v>151</v>
      </c>
      <c r="AJ71" s="33">
        <f t="shared" si="32"/>
        <v>151</v>
      </c>
      <c r="AK71" s="33"/>
      <c r="AL71" s="33"/>
      <c r="AM71" s="33"/>
      <c r="AN71" s="33"/>
      <c r="AO71" s="33"/>
      <c r="AP71" s="33"/>
      <c r="AQ71" s="33">
        <v>151</v>
      </c>
      <c r="AR71" s="33">
        <f t="shared" si="33"/>
        <v>151</v>
      </c>
      <c r="AS71" s="33">
        <f t="shared" si="35"/>
        <v>0</v>
      </c>
      <c r="AT71" s="33">
        <f t="shared" si="35"/>
        <v>0</v>
      </c>
      <c r="AU71" s="33">
        <f t="shared" si="35"/>
        <v>0</v>
      </c>
      <c r="AV71" s="33">
        <f t="shared" si="35"/>
        <v>0</v>
      </c>
      <c r="AW71" s="33">
        <f t="shared" si="35"/>
        <v>0</v>
      </c>
      <c r="AX71" s="33">
        <f t="shared" si="35"/>
        <v>0</v>
      </c>
      <c r="AY71" s="33">
        <f t="shared" si="35"/>
        <v>453</v>
      </c>
      <c r="AZ71" s="36">
        <f>+AS71+AT71+AU71+AV71+AW71+AX71+AY71:AY71</f>
        <v>453</v>
      </c>
      <c r="BA71" s="28"/>
      <c r="BB71" s="28"/>
      <c r="BC71" s="28"/>
      <c r="BD71" s="28"/>
    </row>
    <row r="72" spans="1:56" ht="44.25" customHeight="1" x14ac:dyDescent="0.25">
      <c r="A72" s="355" t="s">
        <v>221</v>
      </c>
      <c r="B72" s="370" t="s">
        <v>150</v>
      </c>
      <c r="C72" s="383" t="s">
        <v>208</v>
      </c>
      <c r="D72" s="385"/>
      <c r="E72" s="83" t="s">
        <v>110</v>
      </c>
      <c r="F72" s="67" t="s">
        <v>109</v>
      </c>
      <c r="G72" s="68">
        <v>0</v>
      </c>
      <c r="H72" s="68">
        <v>100</v>
      </c>
      <c r="I72" s="68">
        <v>25</v>
      </c>
      <c r="J72" s="68">
        <v>25</v>
      </c>
      <c r="K72" s="68">
        <v>25</v>
      </c>
      <c r="L72" s="68">
        <v>25</v>
      </c>
      <c r="M72" s="34"/>
      <c r="N72" s="34">
        <v>64.5</v>
      </c>
      <c r="O72" s="34"/>
      <c r="P72" s="34"/>
      <c r="Q72" s="34"/>
      <c r="R72" s="34"/>
      <c r="S72" s="34"/>
      <c r="T72" s="34">
        <f t="shared" ref="T72:T74" si="36">SUM(M72:S72)</f>
        <v>64.5</v>
      </c>
      <c r="U72" s="34"/>
      <c r="V72" s="34">
        <v>64.5</v>
      </c>
      <c r="W72" s="34"/>
      <c r="X72" s="34"/>
      <c r="Y72" s="34"/>
      <c r="Z72" s="34"/>
      <c r="AA72" s="34"/>
      <c r="AB72" s="34">
        <f t="shared" ref="AB72:AB74" si="37">SUM(U72:AA72)</f>
        <v>64.5</v>
      </c>
      <c r="AC72" s="34"/>
      <c r="AD72" s="34">
        <v>64.5</v>
      </c>
      <c r="AE72" s="34"/>
      <c r="AF72" s="34"/>
      <c r="AG72" s="34"/>
      <c r="AH72" s="34"/>
      <c r="AI72" s="34"/>
      <c r="AJ72" s="34">
        <f t="shared" ref="AJ72:AJ74" si="38">SUM(AC72:AI72)</f>
        <v>64.5</v>
      </c>
      <c r="AK72" s="34"/>
      <c r="AL72" s="34">
        <v>64.5</v>
      </c>
      <c r="AM72" s="34"/>
      <c r="AN72" s="34"/>
      <c r="AO72" s="34"/>
      <c r="AP72" s="34"/>
      <c r="AQ72" s="34"/>
      <c r="AR72" s="34">
        <f t="shared" ref="AR72:AR74" si="39">SUM(AK72:AQ72)</f>
        <v>64.5</v>
      </c>
      <c r="AS72" s="34">
        <f t="shared" ref="AS72:AY73" si="40">+M72+U72+AC72+AK72</f>
        <v>0</v>
      </c>
      <c r="AT72" s="34">
        <f t="shared" si="40"/>
        <v>258</v>
      </c>
      <c r="AU72" s="34">
        <f t="shared" si="40"/>
        <v>0</v>
      </c>
      <c r="AV72" s="34">
        <f t="shared" si="40"/>
        <v>0</v>
      </c>
      <c r="AW72" s="34">
        <f t="shared" si="40"/>
        <v>0</v>
      </c>
      <c r="AX72" s="34">
        <f t="shared" si="40"/>
        <v>0</v>
      </c>
      <c r="AY72" s="34">
        <f t="shared" si="40"/>
        <v>0</v>
      </c>
      <c r="AZ72" s="45">
        <f t="shared" ref="AZ72:AZ74" si="41">SUM(AS72:AY72)</f>
        <v>258</v>
      </c>
    </row>
    <row r="73" spans="1:56" ht="46.5" customHeight="1" x14ac:dyDescent="0.25">
      <c r="A73" s="356"/>
      <c r="B73" s="371"/>
      <c r="C73" s="384"/>
      <c r="D73" s="386"/>
      <c r="E73" s="77" t="s">
        <v>90</v>
      </c>
      <c r="F73" s="66" t="s">
        <v>108</v>
      </c>
      <c r="G73" s="69">
        <v>29</v>
      </c>
      <c r="H73" s="69">
        <v>29</v>
      </c>
      <c r="I73" s="69">
        <v>29</v>
      </c>
      <c r="J73" s="69">
        <v>29</v>
      </c>
      <c r="K73" s="69">
        <v>29</v>
      </c>
      <c r="L73" s="69">
        <v>29</v>
      </c>
      <c r="M73" s="14"/>
      <c r="N73" s="14">
        <v>15</v>
      </c>
      <c r="O73" s="14"/>
      <c r="P73" s="14"/>
      <c r="Q73" s="14"/>
      <c r="R73" s="14"/>
      <c r="S73" s="14"/>
      <c r="T73" s="14">
        <f t="shared" si="36"/>
        <v>15</v>
      </c>
      <c r="U73" s="14"/>
      <c r="V73" s="14">
        <v>15</v>
      </c>
      <c r="W73" s="14"/>
      <c r="X73" s="14"/>
      <c r="Y73" s="14"/>
      <c r="Z73" s="14"/>
      <c r="AA73" s="14"/>
      <c r="AB73" s="14">
        <f t="shared" si="37"/>
        <v>15</v>
      </c>
      <c r="AC73" s="14"/>
      <c r="AD73" s="14">
        <v>15</v>
      </c>
      <c r="AE73" s="14"/>
      <c r="AF73" s="14"/>
      <c r="AG73" s="14"/>
      <c r="AH73" s="14"/>
      <c r="AI73" s="14"/>
      <c r="AJ73" s="14">
        <f t="shared" si="38"/>
        <v>15</v>
      </c>
      <c r="AK73" s="14"/>
      <c r="AL73" s="14">
        <v>15</v>
      </c>
      <c r="AM73" s="14"/>
      <c r="AN73" s="14"/>
      <c r="AO73" s="14"/>
      <c r="AP73" s="14"/>
      <c r="AQ73" s="14"/>
      <c r="AR73" s="14">
        <f t="shared" si="39"/>
        <v>15</v>
      </c>
      <c r="AS73" s="14">
        <f t="shared" si="40"/>
        <v>0</v>
      </c>
      <c r="AT73" s="14">
        <f t="shared" si="40"/>
        <v>60</v>
      </c>
      <c r="AU73" s="14">
        <f t="shared" si="40"/>
        <v>0</v>
      </c>
      <c r="AV73" s="14">
        <f t="shared" si="40"/>
        <v>0</v>
      </c>
      <c r="AW73" s="14">
        <f t="shared" si="40"/>
        <v>0</v>
      </c>
      <c r="AX73" s="14">
        <f t="shared" si="40"/>
        <v>0</v>
      </c>
      <c r="AY73" s="14">
        <f t="shared" si="40"/>
        <v>0</v>
      </c>
      <c r="AZ73" s="15">
        <f t="shared" si="41"/>
        <v>60</v>
      </c>
    </row>
    <row r="74" spans="1:56" ht="132.75" customHeight="1" x14ac:dyDescent="0.25">
      <c r="A74" s="356"/>
      <c r="B74" s="98" t="s">
        <v>95</v>
      </c>
      <c r="C74" s="99" t="s">
        <v>246</v>
      </c>
      <c r="D74" s="97"/>
      <c r="E74" s="78" t="s">
        <v>91</v>
      </c>
      <c r="F74" s="66" t="s">
        <v>92</v>
      </c>
      <c r="G74" s="69">
        <v>0</v>
      </c>
      <c r="H74" s="69">
        <v>16</v>
      </c>
      <c r="I74" s="69">
        <v>4</v>
      </c>
      <c r="J74" s="69">
        <v>8</v>
      </c>
      <c r="K74" s="69">
        <v>12</v>
      </c>
      <c r="L74" s="69">
        <v>16</v>
      </c>
      <c r="M74" s="14"/>
      <c r="N74" s="14"/>
      <c r="O74" s="14"/>
      <c r="P74" s="14"/>
      <c r="Q74" s="14"/>
      <c r="R74" s="14"/>
      <c r="S74" s="14">
        <v>10</v>
      </c>
      <c r="T74" s="14">
        <f t="shared" si="36"/>
        <v>10</v>
      </c>
      <c r="U74" s="14"/>
      <c r="V74" s="14"/>
      <c r="W74" s="14"/>
      <c r="X74" s="14"/>
      <c r="Y74" s="14"/>
      <c r="Z74" s="14"/>
      <c r="AA74" s="14">
        <v>10</v>
      </c>
      <c r="AB74" s="14">
        <f t="shared" si="37"/>
        <v>10</v>
      </c>
      <c r="AC74" s="14"/>
      <c r="AD74" s="14"/>
      <c r="AE74" s="14"/>
      <c r="AF74" s="14"/>
      <c r="AG74" s="14"/>
      <c r="AH74" s="14"/>
      <c r="AI74" s="14">
        <v>10</v>
      </c>
      <c r="AJ74" s="14">
        <f t="shared" si="38"/>
        <v>10</v>
      </c>
      <c r="AK74" s="14"/>
      <c r="AL74" s="14"/>
      <c r="AM74" s="14"/>
      <c r="AN74" s="14"/>
      <c r="AO74" s="14"/>
      <c r="AP74" s="14"/>
      <c r="AQ74" s="14">
        <v>10</v>
      </c>
      <c r="AR74" s="14">
        <f t="shared" si="39"/>
        <v>10</v>
      </c>
      <c r="AS74" s="14">
        <f t="shared" ref="AS74:AU79" si="42">+M74+U74+AC74+AK74</f>
        <v>0</v>
      </c>
      <c r="AT74" s="14">
        <f t="shared" si="42"/>
        <v>0</v>
      </c>
      <c r="AU74" s="14">
        <f t="shared" si="42"/>
        <v>0</v>
      </c>
      <c r="AV74" s="14">
        <f t="shared" ref="AV74:AY79" si="43">+P74+X74+AF74+AN74</f>
        <v>0</v>
      </c>
      <c r="AW74" s="14">
        <f t="shared" si="43"/>
        <v>0</v>
      </c>
      <c r="AX74" s="14">
        <f t="shared" si="43"/>
        <v>0</v>
      </c>
      <c r="AY74" s="14">
        <f t="shared" si="43"/>
        <v>40</v>
      </c>
      <c r="AZ74" s="15">
        <f t="shared" si="41"/>
        <v>40</v>
      </c>
    </row>
    <row r="75" spans="1:56" ht="40.5" customHeight="1" x14ac:dyDescent="0.25">
      <c r="A75" s="356"/>
      <c r="B75" s="372" t="s">
        <v>162</v>
      </c>
      <c r="C75" s="375" t="s">
        <v>209</v>
      </c>
      <c r="D75" s="378"/>
      <c r="E75" s="79" t="s">
        <v>163</v>
      </c>
      <c r="F75" s="49" t="s">
        <v>164</v>
      </c>
      <c r="G75" s="46" t="s">
        <v>165</v>
      </c>
      <c r="H75" s="46">
        <v>60</v>
      </c>
      <c r="I75" s="47">
        <v>15</v>
      </c>
      <c r="J75" s="47">
        <v>30</v>
      </c>
      <c r="K75" s="47">
        <v>45</v>
      </c>
      <c r="L75" s="47">
        <v>60</v>
      </c>
      <c r="M75" s="14">
        <v>20</v>
      </c>
      <c r="N75" s="14">
        <v>0</v>
      </c>
      <c r="O75" s="14">
        <v>0</v>
      </c>
      <c r="P75" s="14">
        <v>135</v>
      </c>
      <c r="Q75" s="14">
        <v>0</v>
      </c>
      <c r="R75" s="14">
        <v>0</v>
      </c>
      <c r="S75" s="14">
        <v>0</v>
      </c>
      <c r="T75" s="14">
        <f t="shared" ref="T75:T79" si="44">SUM(M75:S75)</f>
        <v>155</v>
      </c>
      <c r="U75" s="14">
        <v>25</v>
      </c>
      <c r="V75" s="14">
        <v>0</v>
      </c>
      <c r="W75" s="14">
        <v>0</v>
      </c>
      <c r="X75" s="14">
        <v>135</v>
      </c>
      <c r="Y75" s="14">
        <v>0</v>
      </c>
      <c r="Z75" s="14">
        <v>0</v>
      </c>
      <c r="AA75" s="14">
        <v>0</v>
      </c>
      <c r="AB75" s="14">
        <f t="shared" ref="AB75:AB79" si="45">SUM(U75:AA75)</f>
        <v>160</v>
      </c>
      <c r="AC75" s="14">
        <v>25</v>
      </c>
      <c r="AD75" s="14">
        <v>0</v>
      </c>
      <c r="AE75" s="14">
        <v>0</v>
      </c>
      <c r="AF75" s="14">
        <v>135</v>
      </c>
      <c r="AG75" s="14">
        <v>0</v>
      </c>
      <c r="AH75" s="14">
        <v>0</v>
      </c>
      <c r="AI75" s="14">
        <v>0</v>
      </c>
      <c r="AJ75" s="14">
        <f t="shared" ref="AJ75:AJ79" si="46">SUM(AC75:AI75)</f>
        <v>160</v>
      </c>
      <c r="AK75" s="14">
        <v>25</v>
      </c>
      <c r="AL75" s="14">
        <v>0</v>
      </c>
      <c r="AM75" s="14">
        <v>0</v>
      </c>
      <c r="AN75" s="14">
        <v>135</v>
      </c>
      <c r="AO75" s="14">
        <v>0</v>
      </c>
      <c r="AP75" s="14">
        <v>0</v>
      </c>
      <c r="AQ75" s="14">
        <v>0</v>
      </c>
      <c r="AR75" s="14">
        <f t="shared" ref="AR75:AR79" si="47">SUM(AK75:AQ75)</f>
        <v>160</v>
      </c>
      <c r="AS75" s="14">
        <f t="shared" ref="AS75:AS79" si="48">+M75+U75+AC75+AK75</f>
        <v>95</v>
      </c>
      <c r="AT75" s="14">
        <f t="shared" si="42"/>
        <v>0</v>
      </c>
      <c r="AU75" s="14">
        <f t="shared" si="42"/>
        <v>0</v>
      </c>
      <c r="AV75" s="14">
        <f t="shared" si="43"/>
        <v>540</v>
      </c>
      <c r="AW75" s="14">
        <f t="shared" si="43"/>
        <v>0</v>
      </c>
      <c r="AX75" s="14">
        <f t="shared" si="43"/>
        <v>0</v>
      </c>
      <c r="AY75" s="14">
        <f t="shared" si="43"/>
        <v>0</v>
      </c>
      <c r="AZ75" s="15">
        <f t="shared" ref="AZ75:AZ79" si="49">SUM(AS75:AY75)</f>
        <v>635</v>
      </c>
    </row>
    <row r="76" spans="1:56" ht="54" x14ac:dyDescent="0.25">
      <c r="A76" s="356"/>
      <c r="B76" s="373"/>
      <c r="C76" s="376"/>
      <c r="D76" s="379"/>
      <c r="E76" s="79" t="s">
        <v>166</v>
      </c>
      <c r="F76" s="49" t="s">
        <v>248</v>
      </c>
      <c r="G76" s="46">
        <v>0</v>
      </c>
      <c r="H76" s="46">
        <v>30</v>
      </c>
      <c r="I76" s="47">
        <v>30</v>
      </c>
      <c r="J76" s="47">
        <v>30</v>
      </c>
      <c r="K76" s="47">
        <v>30</v>
      </c>
      <c r="L76" s="47">
        <v>30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f t="shared" si="44"/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f t="shared" si="45"/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f t="shared" si="46"/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f t="shared" si="47"/>
        <v>0</v>
      </c>
      <c r="AS76" s="14">
        <f t="shared" si="48"/>
        <v>0</v>
      </c>
      <c r="AT76" s="14">
        <f t="shared" si="42"/>
        <v>0</v>
      </c>
      <c r="AU76" s="14">
        <f t="shared" si="42"/>
        <v>0</v>
      </c>
      <c r="AV76" s="14">
        <f t="shared" si="43"/>
        <v>0</v>
      </c>
      <c r="AW76" s="14">
        <f t="shared" si="43"/>
        <v>0</v>
      </c>
      <c r="AX76" s="14">
        <f t="shared" si="43"/>
        <v>0</v>
      </c>
      <c r="AY76" s="14">
        <f t="shared" si="43"/>
        <v>0</v>
      </c>
      <c r="AZ76" s="15">
        <f t="shared" si="49"/>
        <v>0</v>
      </c>
    </row>
    <row r="77" spans="1:56" ht="40.5" x14ac:dyDescent="0.25">
      <c r="A77" s="356"/>
      <c r="B77" s="373"/>
      <c r="C77" s="376"/>
      <c r="D77" s="379"/>
      <c r="E77" s="79" t="s">
        <v>167</v>
      </c>
      <c r="F77" s="49" t="s">
        <v>168</v>
      </c>
      <c r="G77" s="47">
        <v>0</v>
      </c>
      <c r="H77" s="46">
        <v>30</v>
      </c>
      <c r="I77" s="47">
        <v>7</v>
      </c>
      <c r="J77" s="47">
        <v>15</v>
      </c>
      <c r="K77" s="47">
        <v>25</v>
      </c>
      <c r="L77" s="47">
        <v>30</v>
      </c>
      <c r="M77" s="14">
        <v>10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f t="shared" si="44"/>
        <v>10</v>
      </c>
      <c r="U77" s="14">
        <v>10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f t="shared" si="45"/>
        <v>10</v>
      </c>
      <c r="AC77" s="14">
        <v>10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f t="shared" si="46"/>
        <v>10</v>
      </c>
      <c r="AK77" s="14"/>
      <c r="AL77" s="14"/>
      <c r="AM77" s="14"/>
      <c r="AN77" s="14"/>
      <c r="AO77" s="14"/>
      <c r="AP77" s="14"/>
      <c r="AQ77" s="14"/>
      <c r="AR77" s="14">
        <f t="shared" si="47"/>
        <v>0</v>
      </c>
      <c r="AS77" s="14">
        <f t="shared" si="48"/>
        <v>30</v>
      </c>
      <c r="AT77" s="14">
        <f t="shared" si="42"/>
        <v>0</v>
      </c>
      <c r="AU77" s="14">
        <f t="shared" si="42"/>
        <v>0</v>
      </c>
      <c r="AV77" s="14">
        <f t="shared" si="43"/>
        <v>0</v>
      </c>
      <c r="AW77" s="14">
        <f t="shared" si="43"/>
        <v>0</v>
      </c>
      <c r="AX77" s="14">
        <f t="shared" si="43"/>
        <v>0</v>
      </c>
      <c r="AY77" s="14">
        <f t="shared" si="43"/>
        <v>0</v>
      </c>
      <c r="AZ77" s="15">
        <f t="shared" si="49"/>
        <v>30</v>
      </c>
    </row>
    <row r="78" spans="1:56" ht="40.5" x14ac:dyDescent="0.25">
      <c r="A78" s="356"/>
      <c r="B78" s="373"/>
      <c r="C78" s="376"/>
      <c r="D78" s="379"/>
      <c r="E78" s="79" t="s">
        <v>169</v>
      </c>
      <c r="F78" s="49" t="s">
        <v>170</v>
      </c>
      <c r="G78" s="47">
        <v>3</v>
      </c>
      <c r="H78" s="46">
        <v>3</v>
      </c>
      <c r="I78" s="47">
        <v>3</v>
      </c>
      <c r="J78" s="47">
        <v>3</v>
      </c>
      <c r="K78" s="47">
        <v>3</v>
      </c>
      <c r="L78" s="47">
        <v>3</v>
      </c>
      <c r="M78" s="14">
        <v>10</v>
      </c>
      <c r="N78" s="14"/>
      <c r="O78" s="14"/>
      <c r="P78" s="14"/>
      <c r="Q78" s="14"/>
      <c r="R78" s="14"/>
      <c r="S78" s="14"/>
      <c r="T78" s="14">
        <f t="shared" si="44"/>
        <v>10</v>
      </c>
      <c r="U78" s="14">
        <v>15</v>
      </c>
      <c r="V78" s="14"/>
      <c r="W78" s="14"/>
      <c r="X78" s="14"/>
      <c r="Y78" s="14"/>
      <c r="Z78" s="14"/>
      <c r="AA78" s="14"/>
      <c r="AB78" s="14">
        <f t="shared" si="45"/>
        <v>15</v>
      </c>
      <c r="AC78" s="14">
        <v>15</v>
      </c>
      <c r="AD78" s="14"/>
      <c r="AE78" s="14"/>
      <c r="AF78" s="14"/>
      <c r="AG78" s="14"/>
      <c r="AH78" s="14"/>
      <c r="AI78" s="14"/>
      <c r="AJ78" s="14">
        <f t="shared" si="46"/>
        <v>15</v>
      </c>
      <c r="AK78" s="14">
        <v>15</v>
      </c>
      <c r="AL78" s="14"/>
      <c r="AM78" s="14"/>
      <c r="AN78" s="14"/>
      <c r="AO78" s="14"/>
      <c r="AP78" s="14"/>
      <c r="AQ78" s="14"/>
      <c r="AR78" s="14">
        <f t="shared" si="47"/>
        <v>15</v>
      </c>
      <c r="AS78" s="14">
        <f t="shared" si="48"/>
        <v>55</v>
      </c>
      <c r="AT78" s="14">
        <f t="shared" si="42"/>
        <v>0</v>
      </c>
      <c r="AU78" s="14">
        <f t="shared" si="42"/>
        <v>0</v>
      </c>
      <c r="AV78" s="14">
        <f t="shared" si="43"/>
        <v>0</v>
      </c>
      <c r="AW78" s="14">
        <f t="shared" si="43"/>
        <v>0</v>
      </c>
      <c r="AX78" s="14">
        <f t="shared" si="43"/>
        <v>0</v>
      </c>
      <c r="AY78" s="14">
        <f t="shared" si="43"/>
        <v>0</v>
      </c>
      <c r="AZ78" s="15">
        <f t="shared" si="49"/>
        <v>55</v>
      </c>
    </row>
    <row r="79" spans="1:56" ht="95.25" thickBot="1" x14ac:dyDescent="0.3">
      <c r="A79" s="357"/>
      <c r="B79" s="374"/>
      <c r="C79" s="377"/>
      <c r="D79" s="380"/>
      <c r="E79" s="84" t="s">
        <v>171</v>
      </c>
      <c r="F79" s="85" t="s">
        <v>172</v>
      </c>
      <c r="G79" s="86">
        <v>0</v>
      </c>
      <c r="H79" s="86">
        <v>1</v>
      </c>
      <c r="I79" s="87"/>
      <c r="J79" s="87">
        <v>1</v>
      </c>
      <c r="K79" s="87"/>
      <c r="L79" s="87"/>
      <c r="M79" s="33"/>
      <c r="N79" s="33"/>
      <c r="O79" s="33"/>
      <c r="P79" s="33"/>
      <c r="Q79" s="33"/>
      <c r="R79" s="33"/>
      <c r="S79" s="33"/>
      <c r="T79" s="33">
        <f t="shared" si="44"/>
        <v>0</v>
      </c>
      <c r="U79" s="33"/>
      <c r="V79" s="33"/>
      <c r="W79" s="33"/>
      <c r="X79" s="33">
        <v>150</v>
      </c>
      <c r="Y79" s="33"/>
      <c r="Z79" s="33"/>
      <c r="AA79" s="33"/>
      <c r="AB79" s="33">
        <f t="shared" si="45"/>
        <v>150</v>
      </c>
      <c r="AC79" s="33"/>
      <c r="AD79" s="33"/>
      <c r="AE79" s="33"/>
      <c r="AF79" s="33"/>
      <c r="AG79" s="33"/>
      <c r="AH79" s="33"/>
      <c r="AI79" s="33"/>
      <c r="AJ79" s="33">
        <f t="shared" si="46"/>
        <v>0</v>
      </c>
      <c r="AK79" s="33"/>
      <c r="AL79" s="33"/>
      <c r="AM79" s="33"/>
      <c r="AN79" s="33"/>
      <c r="AO79" s="33"/>
      <c r="AP79" s="33"/>
      <c r="AQ79" s="33"/>
      <c r="AR79" s="33">
        <f t="shared" si="47"/>
        <v>0</v>
      </c>
      <c r="AS79" s="33">
        <f t="shared" si="48"/>
        <v>0</v>
      </c>
      <c r="AT79" s="33">
        <f t="shared" si="42"/>
        <v>0</v>
      </c>
      <c r="AU79" s="33">
        <f t="shared" si="42"/>
        <v>0</v>
      </c>
      <c r="AV79" s="33">
        <f t="shared" si="43"/>
        <v>150</v>
      </c>
      <c r="AW79" s="33">
        <f t="shared" si="43"/>
        <v>0</v>
      </c>
      <c r="AX79" s="33">
        <f t="shared" si="43"/>
        <v>0</v>
      </c>
      <c r="AY79" s="33">
        <f t="shared" si="43"/>
        <v>0</v>
      </c>
      <c r="AZ79" s="42">
        <f t="shared" si="49"/>
        <v>150</v>
      </c>
    </row>
    <row r="80" spans="1:56" ht="122.25" customHeight="1" x14ac:dyDescent="0.25">
      <c r="A80" s="339" t="s">
        <v>222</v>
      </c>
      <c r="B80" s="358" t="s">
        <v>173</v>
      </c>
      <c r="C80" s="364" t="s">
        <v>211</v>
      </c>
      <c r="D80" s="361"/>
      <c r="E80" s="80" t="s">
        <v>212</v>
      </c>
      <c r="F80" s="71" t="s">
        <v>233</v>
      </c>
      <c r="G80" s="73" t="s">
        <v>234</v>
      </c>
      <c r="H80" s="73">
        <v>10</v>
      </c>
      <c r="I80" s="73">
        <v>10</v>
      </c>
      <c r="J80" s="73"/>
      <c r="K80" s="73"/>
      <c r="L80" s="73"/>
      <c r="M80" s="40"/>
      <c r="N80" s="41"/>
      <c r="O80" s="40"/>
      <c r="P80" s="41"/>
      <c r="Q80" s="41"/>
      <c r="R80" s="41">
        <v>1500</v>
      </c>
      <c r="S80" s="41"/>
      <c r="T80" s="34">
        <f t="shared" ref="T80:T84" si="50">SUM(M80:S80)</f>
        <v>1500</v>
      </c>
      <c r="U80" s="41"/>
      <c r="V80" s="41"/>
      <c r="W80" s="41"/>
      <c r="X80" s="32"/>
      <c r="Y80" s="41"/>
      <c r="Z80" s="41"/>
      <c r="AA80" s="41"/>
      <c r="AB80" s="34">
        <f t="shared" ref="AB80:AB84" si="51">SUM(U80:AA80)</f>
        <v>0</v>
      </c>
      <c r="AC80" s="41"/>
      <c r="AD80" s="41"/>
      <c r="AE80" s="41"/>
      <c r="AF80" s="41"/>
      <c r="AG80" s="41"/>
      <c r="AH80" s="41"/>
      <c r="AI80" s="41"/>
      <c r="AJ80" s="34">
        <f t="shared" ref="AJ80:AJ84" si="52">SUM(AC80:AI80)</f>
        <v>0</v>
      </c>
      <c r="AK80" s="41"/>
      <c r="AL80" s="41"/>
      <c r="AM80" s="41"/>
      <c r="AN80" s="32"/>
      <c r="AO80" s="41"/>
      <c r="AP80" s="41">
        <v>1500</v>
      </c>
      <c r="AQ80" s="41"/>
      <c r="AR80" s="34">
        <f t="shared" ref="AR80:AR84" si="53">SUM(AK80:AQ80)</f>
        <v>1500</v>
      </c>
      <c r="AS80" s="34">
        <f t="shared" ref="AS80:AZ84" si="54">+M80+U80+AC80+AK80</f>
        <v>0</v>
      </c>
      <c r="AT80" s="34">
        <f t="shared" si="54"/>
        <v>0</v>
      </c>
      <c r="AU80" s="34">
        <f t="shared" si="54"/>
        <v>0</v>
      </c>
      <c r="AV80" s="34">
        <f t="shared" si="54"/>
        <v>0</v>
      </c>
      <c r="AW80" s="34">
        <f t="shared" si="54"/>
        <v>0</v>
      </c>
      <c r="AX80" s="34">
        <f t="shared" si="54"/>
        <v>3000</v>
      </c>
      <c r="AY80" s="34">
        <f t="shared" si="54"/>
        <v>0</v>
      </c>
      <c r="AZ80" s="45">
        <f t="shared" si="54"/>
        <v>3000</v>
      </c>
    </row>
    <row r="81" spans="1:52" ht="40.5" x14ac:dyDescent="0.25">
      <c r="A81" s="340"/>
      <c r="B81" s="359"/>
      <c r="C81" s="365"/>
      <c r="D81" s="362"/>
      <c r="E81" s="81" t="s">
        <v>213</v>
      </c>
      <c r="F81" s="70" t="s">
        <v>214</v>
      </c>
      <c r="G81" s="21">
        <v>2</v>
      </c>
      <c r="H81" s="21">
        <v>18</v>
      </c>
      <c r="I81" s="21">
        <v>2</v>
      </c>
      <c r="J81" s="21">
        <v>6</v>
      </c>
      <c r="K81" s="21">
        <v>12</v>
      </c>
      <c r="L81" s="21">
        <v>18</v>
      </c>
      <c r="M81" s="30"/>
      <c r="N81" s="22"/>
      <c r="O81" s="30"/>
      <c r="P81" s="22">
        <v>50</v>
      </c>
      <c r="Q81" s="22"/>
      <c r="R81" s="22"/>
      <c r="S81" s="22">
        <v>20</v>
      </c>
      <c r="T81" s="14">
        <f t="shared" si="50"/>
        <v>70</v>
      </c>
      <c r="U81" s="22">
        <v>50</v>
      </c>
      <c r="V81" s="22"/>
      <c r="W81" s="22"/>
      <c r="X81" s="3">
        <v>40</v>
      </c>
      <c r="Y81" s="22"/>
      <c r="Z81" s="22"/>
      <c r="AA81" s="22"/>
      <c r="AB81" s="14">
        <f t="shared" si="51"/>
        <v>90</v>
      </c>
      <c r="AC81" s="22">
        <v>50</v>
      </c>
      <c r="AD81" s="22"/>
      <c r="AE81" s="22"/>
      <c r="AF81" s="22">
        <v>40</v>
      </c>
      <c r="AG81" s="22"/>
      <c r="AH81" s="22"/>
      <c r="AI81" s="22"/>
      <c r="AJ81" s="14">
        <f t="shared" si="52"/>
        <v>90</v>
      </c>
      <c r="AK81" s="22">
        <v>50</v>
      </c>
      <c r="AL81" s="22"/>
      <c r="AM81" s="22"/>
      <c r="AN81" s="3">
        <v>40</v>
      </c>
      <c r="AO81" s="22"/>
      <c r="AP81" s="22"/>
      <c r="AQ81" s="22">
        <v>30</v>
      </c>
      <c r="AR81" s="14">
        <f t="shared" si="53"/>
        <v>120</v>
      </c>
      <c r="AS81" s="14">
        <f t="shared" si="54"/>
        <v>150</v>
      </c>
      <c r="AT81" s="14">
        <f t="shared" si="54"/>
        <v>0</v>
      </c>
      <c r="AU81" s="14">
        <f t="shared" si="54"/>
        <v>0</v>
      </c>
      <c r="AV81" s="14">
        <f t="shared" si="54"/>
        <v>170</v>
      </c>
      <c r="AW81" s="14">
        <f t="shared" si="54"/>
        <v>0</v>
      </c>
      <c r="AX81" s="14">
        <f t="shared" si="54"/>
        <v>0</v>
      </c>
      <c r="AY81" s="14">
        <f t="shared" si="54"/>
        <v>50</v>
      </c>
      <c r="AZ81" s="15">
        <f t="shared" ref="AZ81:AZ84" si="55">+AS81+AT81+AU81+AV81+AW81+AX81+AY81</f>
        <v>370</v>
      </c>
    </row>
    <row r="82" spans="1:52" ht="40.5" x14ac:dyDescent="0.25">
      <c r="A82" s="340"/>
      <c r="B82" s="359"/>
      <c r="C82" s="365"/>
      <c r="D82" s="362"/>
      <c r="E82" s="81" t="s">
        <v>235</v>
      </c>
      <c r="F82" s="70" t="s">
        <v>215</v>
      </c>
      <c r="G82" s="21">
        <v>2</v>
      </c>
      <c r="H82" s="21">
        <v>135</v>
      </c>
      <c r="I82" s="21">
        <v>20</v>
      </c>
      <c r="J82" s="21">
        <v>45</v>
      </c>
      <c r="K82" s="21">
        <v>85</v>
      </c>
      <c r="L82" s="21">
        <v>135</v>
      </c>
      <c r="M82" s="30"/>
      <c r="N82" s="22"/>
      <c r="O82" s="30"/>
      <c r="P82" s="22"/>
      <c r="Q82" s="22"/>
      <c r="R82" s="22">
        <v>35162</v>
      </c>
      <c r="S82" s="22"/>
      <c r="T82" s="14">
        <f t="shared" si="50"/>
        <v>35162</v>
      </c>
      <c r="U82" s="22"/>
      <c r="V82" s="22"/>
      <c r="W82" s="22"/>
      <c r="X82" s="3"/>
      <c r="Y82" s="22"/>
      <c r="Z82" s="22">
        <v>28712</v>
      </c>
      <c r="AA82" s="22"/>
      <c r="AB82" s="14">
        <f t="shared" si="51"/>
        <v>28712</v>
      </c>
      <c r="AC82" s="22"/>
      <c r="AD82" s="22"/>
      <c r="AE82" s="22"/>
      <c r="AF82" s="22"/>
      <c r="AG82" s="22"/>
      <c r="AH82" s="22">
        <v>30212</v>
      </c>
      <c r="AI82" s="22"/>
      <c r="AJ82" s="14">
        <f t="shared" si="52"/>
        <v>30212</v>
      </c>
      <c r="AK82" s="22"/>
      <c r="AL82" s="22"/>
      <c r="AM82" s="22"/>
      <c r="AN82" s="3"/>
      <c r="AO82" s="22"/>
      <c r="AP82" s="22">
        <v>30212</v>
      </c>
      <c r="AQ82" s="22"/>
      <c r="AR82" s="14">
        <f t="shared" si="53"/>
        <v>30212</v>
      </c>
      <c r="AS82" s="14">
        <f t="shared" si="54"/>
        <v>0</v>
      </c>
      <c r="AT82" s="14">
        <f t="shared" si="54"/>
        <v>0</v>
      </c>
      <c r="AU82" s="14">
        <f t="shared" si="54"/>
        <v>0</v>
      </c>
      <c r="AV82" s="14">
        <f t="shared" si="54"/>
        <v>0</v>
      </c>
      <c r="AW82" s="14">
        <f t="shared" si="54"/>
        <v>0</v>
      </c>
      <c r="AX82" s="14">
        <f t="shared" si="54"/>
        <v>124298</v>
      </c>
      <c r="AY82" s="14">
        <f t="shared" si="54"/>
        <v>0</v>
      </c>
      <c r="AZ82" s="15">
        <f t="shared" si="55"/>
        <v>124298</v>
      </c>
    </row>
    <row r="83" spans="1:52" ht="67.5" x14ac:dyDescent="0.25">
      <c r="A83" s="340"/>
      <c r="B83" s="360"/>
      <c r="C83" s="366"/>
      <c r="D83" s="363"/>
      <c r="E83" s="81" t="s">
        <v>216</v>
      </c>
      <c r="F83" s="70" t="s">
        <v>217</v>
      </c>
      <c r="G83" s="21" t="s">
        <v>236</v>
      </c>
      <c r="H83" s="21">
        <v>130</v>
      </c>
      <c r="I83" s="21">
        <v>25</v>
      </c>
      <c r="J83" s="21">
        <v>55</v>
      </c>
      <c r="K83" s="21">
        <v>90</v>
      </c>
      <c r="L83" s="21">
        <v>130</v>
      </c>
      <c r="M83" s="30"/>
      <c r="N83" s="22"/>
      <c r="O83" s="30"/>
      <c r="P83" s="22"/>
      <c r="Q83" s="22"/>
      <c r="R83" s="22"/>
      <c r="S83" s="22">
        <v>200</v>
      </c>
      <c r="T83" s="14">
        <f t="shared" si="50"/>
        <v>200</v>
      </c>
      <c r="U83" s="22"/>
      <c r="V83" s="22"/>
      <c r="W83" s="22"/>
      <c r="X83" s="3"/>
      <c r="Y83" s="22"/>
      <c r="Z83" s="22"/>
      <c r="AA83" s="22">
        <v>250</v>
      </c>
      <c r="AB83" s="14">
        <f t="shared" si="51"/>
        <v>250</v>
      </c>
      <c r="AC83" s="22"/>
      <c r="AD83" s="22"/>
      <c r="AE83" s="22"/>
      <c r="AF83" s="22"/>
      <c r="AG83" s="22"/>
      <c r="AH83" s="22"/>
      <c r="AI83" s="22">
        <v>250</v>
      </c>
      <c r="AJ83" s="14">
        <f t="shared" si="52"/>
        <v>250</v>
      </c>
      <c r="AK83" s="22"/>
      <c r="AL83" s="22"/>
      <c r="AM83" s="22"/>
      <c r="AN83" s="3"/>
      <c r="AO83" s="22"/>
      <c r="AP83" s="22"/>
      <c r="AQ83" s="22">
        <v>280</v>
      </c>
      <c r="AR83" s="14">
        <f t="shared" si="53"/>
        <v>280</v>
      </c>
      <c r="AS83" s="14">
        <f t="shared" si="54"/>
        <v>0</v>
      </c>
      <c r="AT83" s="14">
        <f t="shared" si="54"/>
        <v>0</v>
      </c>
      <c r="AU83" s="14">
        <f t="shared" si="54"/>
        <v>0</v>
      </c>
      <c r="AV83" s="14">
        <f t="shared" si="54"/>
        <v>0</v>
      </c>
      <c r="AW83" s="14">
        <f t="shared" si="54"/>
        <v>0</v>
      </c>
      <c r="AX83" s="14">
        <f t="shared" si="54"/>
        <v>0</v>
      </c>
      <c r="AY83" s="14">
        <f t="shared" si="54"/>
        <v>980</v>
      </c>
      <c r="AZ83" s="15">
        <f t="shared" si="55"/>
        <v>980</v>
      </c>
    </row>
    <row r="84" spans="1:52" ht="54.75" thickBot="1" x14ac:dyDescent="0.3">
      <c r="A84" s="341"/>
      <c r="B84" s="101" t="s">
        <v>174</v>
      </c>
      <c r="C84" s="48" t="s">
        <v>218</v>
      </c>
      <c r="D84" s="100"/>
      <c r="E84" s="88" t="s">
        <v>237</v>
      </c>
      <c r="F84" s="72" t="s">
        <v>238</v>
      </c>
      <c r="G84" s="51">
        <v>0</v>
      </c>
      <c r="H84" s="51">
        <v>3</v>
      </c>
      <c r="I84" s="51"/>
      <c r="J84" s="51">
        <v>1</v>
      </c>
      <c r="K84" s="51">
        <v>2</v>
      </c>
      <c r="L84" s="51">
        <v>3</v>
      </c>
      <c r="M84" s="50"/>
      <c r="N84" s="52"/>
      <c r="O84" s="50"/>
      <c r="P84" s="52"/>
      <c r="Q84" s="52"/>
      <c r="R84" s="52"/>
      <c r="S84" s="52"/>
      <c r="T84" s="33">
        <f t="shared" si="50"/>
        <v>0</v>
      </c>
      <c r="U84" s="52">
        <v>25</v>
      </c>
      <c r="V84" s="52"/>
      <c r="W84" s="52"/>
      <c r="X84" s="37"/>
      <c r="Y84" s="52"/>
      <c r="Z84" s="52"/>
      <c r="AA84" s="52"/>
      <c r="AB84" s="33">
        <f t="shared" si="51"/>
        <v>25</v>
      </c>
      <c r="AC84" s="52">
        <v>35</v>
      </c>
      <c r="AD84" s="52"/>
      <c r="AE84" s="52"/>
      <c r="AF84" s="52"/>
      <c r="AG84" s="52"/>
      <c r="AH84" s="52"/>
      <c r="AI84" s="52"/>
      <c r="AJ84" s="33">
        <f t="shared" si="52"/>
        <v>35</v>
      </c>
      <c r="AK84" s="52">
        <v>45</v>
      </c>
      <c r="AL84" s="52"/>
      <c r="AM84" s="52"/>
      <c r="AN84" s="37"/>
      <c r="AO84" s="52"/>
      <c r="AP84" s="52"/>
      <c r="AQ84" s="52"/>
      <c r="AR84" s="33">
        <f t="shared" si="53"/>
        <v>45</v>
      </c>
      <c r="AS84" s="33">
        <f t="shared" si="54"/>
        <v>105</v>
      </c>
      <c r="AT84" s="33">
        <f t="shared" si="54"/>
        <v>0</v>
      </c>
      <c r="AU84" s="33">
        <f t="shared" si="54"/>
        <v>0</v>
      </c>
      <c r="AV84" s="33">
        <f t="shared" si="54"/>
        <v>0</v>
      </c>
      <c r="AW84" s="33">
        <f t="shared" si="54"/>
        <v>0</v>
      </c>
      <c r="AX84" s="33">
        <f t="shared" si="54"/>
        <v>0</v>
      </c>
      <c r="AY84" s="33">
        <f t="shared" si="54"/>
        <v>0</v>
      </c>
      <c r="AZ84" s="42">
        <f t="shared" si="55"/>
        <v>105</v>
      </c>
    </row>
    <row r="85" spans="1:52" ht="54" customHeight="1" x14ac:dyDescent="0.25">
      <c r="A85" s="339" t="s">
        <v>223</v>
      </c>
      <c r="B85" s="352" t="s">
        <v>93</v>
      </c>
      <c r="C85" s="342" t="s">
        <v>230</v>
      </c>
      <c r="D85" s="351"/>
      <c r="E85" s="82" t="s">
        <v>52</v>
      </c>
      <c r="F85" s="65" t="s">
        <v>53</v>
      </c>
      <c r="G85" s="34">
        <v>2</v>
      </c>
      <c r="H85" s="34">
        <v>8</v>
      </c>
      <c r="I85" s="34">
        <v>4</v>
      </c>
      <c r="J85" s="34">
        <v>6</v>
      </c>
      <c r="K85" s="34">
        <v>7</v>
      </c>
      <c r="L85" s="34">
        <v>8</v>
      </c>
      <c r="M85" s="34"/>
      <c r="N85" s="34"/>
      <c r="O85" s="34"/>
      <c r="P85" s="34"/>
      <c r="Q85" s="34"/>
      <c r="R85" s="34"/>
      <c r="S85" s="34"/>
      <c r="T85" s="34">
        <f>SUM(M85:S85)</f>
        <v>0</v>
      </c>
      <c r="U85" s="34"/>
      <c r="V85" s="34"/>
      <c r="W85" s="34"/>
      <c r="X85" s="34"/>
      <c r="Y85" s="34"/>
      <c r="Z85" s="34"/>
      <c r="AA85" s="34"/>
      <c r="AB85" s="34">
        <f>SUM(U85:AA85)</f>
        <v>0</v>
      </c>
      <c r="AC85" s="34"/>
      <c r="AD85" s="34"/>
      <c r="AE85" s="34"/>
      <c r="AF85" s="34"/>
      <c r="AG85" s="34"/>
      <c r="AH85" s="34"/>
      <c r="AI85" s="34"/>
      <c r="AJ85" s="34">
        <f>SUM(AC85:AI85)</f>
        <v>0</v>
      </c>
      <c r="AK85" s="34"/>
      <c r="AL85" s="34"/>
      <c r="AM85" s="34"/>
      <c r="AN85" s="34"/>
      <c r="AO85" s="34"/>
      <c r="AP85" s="34"/>
      <c r="AQ85" s="34"/>
      <c r="AR85" s="34">
        <f>SUM(AK85:AQ85)</f>
        <v>0</v>
      </c>
      <c r="AS85" s="34">
        <f>+M85+U85+AC85+AK85</f>
        <v>0</v>
      </c>
      <c r="AT85" s="34">
        <f>+N85+V85+AD85+AL85</f>
        <v>0</v>
      </c>
      <c r="AU85" s="34">
        <f>+O85+W85+AE85+AM85</f>
        <v>0</v>
      </c>
      <c r="AV85" s="34">
        <f>+P85+X85+AF85+AN85</f>
        <v>0</v>
      </c>
      <c r="AW85" s="34">
        <f t="shared" ref="AT85:AZ91" si="56">+Q85+Y85+AG85+AO85</f>
        <v>0</v>
      </c>
      <c r="AX85" s="34">
        <f t="shared" si="56"/>
        <v>0</v>
      </c>
      <c r="AY85" s="34">
        <f t="shared" si="56"/>
        <v>0</v>
      </c>
      <c r="AZ85" s="45">
        <f>SUM(AS85:AY85)</f>
        <v>0</v>
      </c>
    </row>
    <row r="86" spans="1:52" ht="54" x14ac:dyDescent="0.25">
      <c r="A86" s="340"/>
      <c r="B86" s="353"/>
      <c r="C86" s="343"/>
      <c r="D86" s="349"/>
      <c r="E86" s="76" t="s">
        <v>54</v>
      </c>
      <c r="F86" s="56" t="s">
        <v>183</v>
      </c>
      <c r="G86" s="14">
        <v>0</v>
      </c>
      <c r="H86" s="14">
        <v>1</v>
      </c>
      <c r="I86" s="14">
        <v>1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f>SUM(M86:S86)</f>
        <v>0</v>
      </c>
      <c r="U86" s="14"/>
      <c r="V86" s="14"/>
      <c r="W86" s="14"/>
      <c r="X86" s="14"/>
      <c r="Y86" s="14"/>
      <c r="Z86" s="14"/>
      <c r="AA86" s="14"/>
      <c r="AB86" s="14">
        <f>SUM(U86:AA86)</f>
        <v>0</v>
      </c>
      <c r="AC86" s="14"/>
      <c r="AD86" s="14"/>
      <c r="AE86" s="14"/>
      <c r="AF86" s="14"/>
      <c r="AG86" s="14"/>
      <c r="AH86" s="14"/>
      <c r="AI86" s="14"/>
      <c r="AJ86" s="14">
        <f t="shared" ref="AJ86:AJ95" si="57">SUM(AC86:AI86)</f>
        <v>0</v>
      </c>
      <c r="AK86" s="14"/>
      <c r="AL86" s="14"/>
      <c r="AM86" s="14"/>
      <c r="AN86" s="14"/>
      <c r="AO86" s="14"/>
      <c r="AP86" s="14"/>
      <c r="AQ86" s="14"/>
      <c r="AR86" s="14">
        <f>SUM(AK86:AQ86)</f>
        <v>0</v>
      </c>
      <c r="AS86" s="14">
        <f t="shared" ref="AS86:AS91" si="58">+M86+U86+AC86+AK86</f>
        <v>0</v>
      </c>
      <c r="AT86" s="14">
        <f t="shared" si="56"/>
        <v>0</v>
      </c>
      <c r="AU86" s="14">
        <f t="shared" si="56"/>
        <v>0</v>
      </c>
      <c r="AV86" s="14">
        <f t="shared" si="56"/>
        <v>0</v>
      </c>
      <c r="AW86" s="14">
        <f t="shared" si="56"/>
        <v>0</v>
      </c>
      <c r="AX86" s="14">
        <f t="shared" si="56"/>
        <v>0</v>
      </c>
      <c r="AY86" s="14">
        <f t="shared" si="56"/>
        <v>0</v>
      </c>
      <c r="AZ86" s="15">
        <f t="shared" si="56"/>
        <v>0</v>
      </c>
    </row>
    <row r="87" spans="1:52" ht="40.5" x14ac:dyDescent="0.25">
      <c r="A87" s="340"/>
      <c r="B87" s="353"/>
      <c r="C87" s="343"/>
      <c r="D87" s="349"/>
      <c r="E87" s="76" t="s">
        <v>55</v>
      </c>
      <c r="F87" s="56" t="s">
        <v>56</v>
      </c>
      <c r="G87" s="14">
        <v>0</v>
      </c>
      <c r="H87" s="14">
        <v>1</v>
      </c>
      <c r="I87" s="14">
        <v>1</v>
      </c>
      <c r="J87" s="14"/>
      <c r="K87" s="14"/>
      <c r="L87" s="14"/>
      <c r="M87" s="14"/>
      <c r="N87" s="14"/>
      <c r="O87" s="14"/>
      <c r="P87" s="14"/>
      <c r="Q87" s="14"/>
      <c r="R87" s="14"/>
      <c r="S87" s="14">
        <v>1000</v>
      </c>
      <c r="T87" s="14">
        <f t="shared" ref="T87:T95" si="59">SUM(M87:S87)</f>
        <v>1000</v>
      </c>
      <c r="U87" s="14"/>
      <c r="V87" s="14"/>
      <c r="W87" s="14"/>
      <c r="X87" s="14"/>
      <c r="Y87" s="14"/>
      <c r="Z87" s="14"/>
      <c r="AA87" s="14"/>
      <c r="AB87" s="14">
        <f t="shared" ref="AB87:AB95" si="60">SUM(U87:AA87)</f>
        <v>0</v>
      </c>
      <c r="AC87" s="14"/>
      <c r="AD87" s="14"/>
      <c r="AE87" s="14"/>
      <c r="AF87" s="14"/>
      <c r="AG87" s="14"/>
      <c r="AH87" s="14"/>
      <c r="AI87" s="14"/>
      <c r="AJ87" s="14">
        <f t="shared" si="57"/>
        <v>0</v>
      </c>
      <c r="AK87" s="14"/>
      <c r="AL87" s="14"/>
      <c r="AM87" s="14"/>
      <c r="AN87" s="14"/>
      <c r="AO87" s="14"/>
      <c r="AP87" s="14"/>
      <c r="AQ87" s="14"/>
      <c r="AR87" s="14">
        <f t="shared" ref="AR87:AR95" si="61">SUM(AK87:AQ87)</f>
        <v>0</v>
      </c>
      <c r="AS87" s="14">
        <f t="shared" si="58"/>
        <v>0</v>
      </c>
      <c r="AT87" s="14">
        <f t="shared" si="56"/>
        <v>0</v>
      </c>
      <c r="AU87" s="14">
        <f t="shared" si="56"/>
        <v>0</v>
      </c>
      <c r="AV87" s="14">
        <f t="shared" si="56"/>
        <v>0</v>
      </c>
      <c r="AW87" s="14">
        <f t="shared" si="56"/>
        <v>0</v>
      </c>
      <c r="AX87" s="14">
        <f t="shared" si="56"/>
        <v>0</v>
      </c>
      <c r="AY87" s="14">
        <f t="shared" si="56"/>
        <v>1000</v>
      </c>
      <c r="AZ87" s="15">
        <f t="shared" si="56"/>
        <v>1000</v>
      </c>
    </row>
    <row r="88" spans="1:52" ht="27" x14ac:dyDescent="0.25">
      <c r="A88" s="340"/>
      <c r="B88" s="353"/>
      <c r="C88" s="343"/>
      <c r="D88" s="349"/>
      <c r="E88" s="76" t="s">
        <v>57</v>
      </c>
      <c r="F88" s="56" t="s">
        <v>58</v>
      </c>
      <c r="G88" s="14">
        <v>6</v>
      </c>
      <c r="H88" s="14">
        <v>35</v>
      </c>
      <c r="I88" s="14">
        <v>12</v>
      </c>
      <c r="J88" s="14">
        <v>20</v>
      </c>
      <c r="K88" s="14">
        <v>25</v>
      </c>
      <c r="L88" s="14">
        <v>30</v>
      </c>
      <c r="M88" s="14"/>
      <c r="N88" s="14">
        <v>10</v>
      </c>
      <c r="O88" s="14"/>
      <c r="P88" s="14"/>
      <c r="Q88" s="14"/>
      <c r="R88" s="14"/>
      <c r="S88" s="14"/>
      <c r="T88" s="14">
        <f t="shared" si="59"/>
        <v>10</v>
      </c>
      <c r="U88" s="14"/>
      <c r="V88" s="14">
        <v>10</v>
      </c>
      <c r="W88" s="14"/>
      <c r="X88" s="14"/>
      <c r="Y88" s="14"/>
      <c r="Z88" s="14"/>
      <c r="AA88" s="14"/>
      <c r="AB88" s="14">
        <f t="shared" si="60"/>
        <v>10</v>
      </c>
      <c r="AC88" s="14"/>
      <c r="AD88" s="14">
        <v>10</v>
      </c>
      <c r="AE88" s="14"/>
      <c r="AF88" s="14"/>
      <c r="AG88" s="14"/>
      <c r="AH88" s="14"/>
      <c r="AI88" s="14"/>
      <c r="AJ88" s="14">
        <f t="shared" si="57"/>
        <v>10</v>
      </c>
      <c r="AK88" s="14"/>
      <c r="AL88" s="14">
        <v>10</v>
      </c>
      <c r="AM88" s="14"/>
      <c r="AN88" s="14"/>
      <c r="AO88" s="14"/>
      <c r="AP88" s="14"/>
      <c r="AQ88" s="14"/>
      <c r="AR88" s="14">
        <f t="shared" si="61"/>
        <v>10</v>
      </c>
      <c r="AS88" s="14">
        <f t="shared" si="58"/>
        <v>0</v>
      </c>
      <c r="AT88" s="14">
        <f t="shared" si="56"/>
        <v>40</v>
      </c>
      <c r="AU88" s="14">
        <f t="shared" si="56"/>
        <v>0</v>
      </c>
      <c r="AV88" s="14">
        <f t="shared" si="56"/>
        <v>0</v>
      </c>
      <c r="AW88" s="14">
        <f t="shared" si="56"/>
        <v>0</v>
      </c>
      <c r="AX88" s="14">
        <f t="shared" si="56"/>
        <v>0</v>
      </c>
      <c r="AY88" s="14">
        <f t="shared" si="56"/>
        <v>0</v>
      </c>
      <c r="AZ88" s="15">
        <f t="shared" si="56"/>
        <v>40</v>
      </c>
    </row>
    <row r="89" spans="1:52" ht="27" x14ac:dyDescent="0.25">
      <c r="A89" s="340"/>
      <c r="B89" s="353"/>
      <c r="C89" s="344"/>
      <c r="D89" s="347"/>
      <c r="E89" s="76" t="s">
        <v>59</v>
      </c>
      <c r="F89" s="56" t="s">
        <v>60</v>
      </c>
      <c r="G89" s="14"/>
      <c r="H89" s="14">
        <v>36</v>
      </c>
      <c r="I89" s="14">
        <f>+H89/4</f>
        <v>9</v>
      </c>
      <c r="J89" s="14">
        <v>36</v>
      </c>
      <c r="K89" s="14"/>
      <c r="L89" s="14"/>
      <c r="M89" s="14"/>
      <c r="N89" s="14">
        <f>9*5</f>
        <v>45</v>
      </c>
      <c r="O89" s="14"/>
      <c r="P89" s="14"/>
      <c r="Q89" s="14"/>
      <c r="R89" s="14"/>
      <c r="S89" s="14"/>
      <c r="T89" s="14">
        <f t="shared" si="59"/>
        <v>45</v>
      </c>
      <c r="U89" s="14"/>
      <c r="V89" s="14">
        <f>25*5</f>
        <v>125</v>
      </c>
      <c r="W89" s="14"/>
      <c r="X89" s="14"/>
      <c r="Y89" s="14"/>
      <c r="Z89" s="14"/>
      <c r="AA89" s="14"/>
      <c r="AB89" s="14">
        <f t="shared" si="60"/>
        <v>125</v>
      </c>
      <c r="AC89" s="14"/>
      <c r="AD89" s="14"/>
      <c r="AE89" s="14"/>
      <c r="AF89" s="14"/>
      <c r="AG89" s="14"/>
      <c r="AH89" s="14"/>
      <c r="AI89" s="14"/>
      <c r="AJ89" s="14">
        <f t="shared" si="57"/>
        <v>0</v>
      </c>
      <c r="AK89" s="14"/>
      <c r="AL89" s="14"/>
      <c r="AM89" s="14"/>
      <c r="AN89" s="14"/>
      <c r="AO89" s="14"/>
      <c r="AP89" s="14"/>
      <c r="AQ89" s="14"/>
      <c r="AR89" s="14">
        <f t="shared" si="61"/>
        <v>0</v>
      </c>
      <c r="AS89" s="14">
        <f t="shared" si="58"/>
        <v>0</v>
      </c>
      <c r="AT89" s="14">
        <f t="shared" si="56"/>
        <v>170</v>
      </c>
      <c r="AU89" s="14">
        <f t="shared" si="56"/>
        <v>0</v>
      </c>
      <c r="AV89" s="14">
        <f t="shared" si="56"/>
        <v>0</v>
      </c>
      <c r="AW89" s="14">
        <f t="shared" si="56"/>
        <v>0</v>
      </c>
      <c r="AX89" s="14">
        <f t="shared" si="56"/>
        <v>0</v>
      </c>
      <c r="AY89" s="14">
        <f t="shared" si="56"/>
        <v>0</v>
      </c>
      <c r="AZ89" s="15">
        <f t="shared" si="56"/>
        <v>170</v>
      </c>
    </row>
    <row r="90" spans="1:52" ht="40.5" x14ac:dyDescent="0.25">
      <c r="A90" s="340"/>
      <c r="B90" s="353"/>
      <c r="C90" s="345" t="s">
        <v>219</v>
      </c>
      <c r="D90" s="346"/>
      <c r="E90" s="81" t="s">
        <v>224</v>
      </c>
      <c r="F90" s="70" t="s">
        <v>227</v>
      </c>
      <c r="G90" s="20">
        <v>350</v>
      </c>
      <c r="H90" s="21">
        <v>350</v>
      </c>
      <c r="I90" s="21">
        <v>350</v>
      </c>
      <c r="J90" s="21">
        <v>350</v>
      </c>
      <c r="K90" s="21">
        <v>350</v>
      </c>
      <c r="L90" s="21">
        <v>350</v>
      </c>
      <c r="M90" s="22"/>
      <c r="N90" s="22"/>
      <c r="O90" s="22"/>
      <c r="P90" s="22">
        <v>50</v>
      </c>
      <c r="Q90" s="22"/>
      <c r="R90" s="22"/>
      <c r="S90" s="22"/>
      <c r="T90" s="14">
        <f t="shared" si="59"/>
        <v>50</v>
      </c>
      <c r="U90" s="22"/>
      <c r="V90" s="22"/>
      <c r="W90" s="22"/>
      <c r="X90" s="22">
        <v>50</v>
      </c>
      <c r="Y90" s="22"/>
      <c r="Z90" s="22"/>
      <c r="AA90" s="22"/>
      <c r="AB90" s="14">
        <f t="shared" si="60"/>
        <v>50</v>
      </c>
      <c r="AC90" s="22"/>
      <c r="AD90" s="22"/>
      <c r="AE90" s="22"/>
      <c r="AF90" s="22">
        <v>50</v>
      </c>
      <c r="AG90" s="22"/>
      <c r="AH90" s="22"/>
      <c r="AI90" s="22"/>
      <c r="AJ90" s="14">
        <f t="shared" si="57"/>
        <v>50</v>
      </c>
      <c r="AK90" s="22"/>
      <c r="AL90" s="22"/>
      <c r="AM90" s="22"/>
      <c r="AN90" s="22">
        <v>50</v>
      </c>
      <c r="AO90" s="22"/>
      <c r="AP90" s="22"/>
      <c r="AQ90" s="22"/>
      <c r="AR90" s="14">
        <f t="shared" si="61"/>
        <v>50</v>
      </c>
      <c r="AS90" s="14">
        <f t="shared" si="58"/>
        <v>0</v>
      </c>
      <c r="AT90" s="14">
        <f t="shared" si="56"/>
        <v>0</v>
      </c>
      <c r="AU90" s="14">
        <f t="shared" si="56"/>
        <v>0</v>
      </c>
      <c r="AV90" s="14">
        <f t="shared" si="56"/>
        <v>200</v>
      </c>
      <c r="AW90" s="14">
        <f t="shared" si="56"/>
        <v>0</v>
      </c>
      <c r="AX90" s="14">
        <f t="shared" si="56"/>
        <v>0</v>
      </c>
      <c r="AY90" s="14">
        <f t="shared" si="56"/>
        <v>0</v>
      </c>
      <c r="AZ90" s="15">
        <f t="shared" si="56"/>
        <v>200</v>
      </c>
    </row>
    <row r="91" spans="1:52" ht="40.5" x14ac:dyDescent="0.25">
      <c r="A91" s="340"/>
      <c r="B91" s="354"/>
      <c r="C91" s="344"/>
      <c r="D91" s="347"/>
      <c r="E91" s="81" t="s">
        <v>225</v>
      </c>
      <c r="F91" s="70" t="s">
        <v>226</v>
      </c>
      <c r="G91" s="20"/>
      <c r="H91" s="21">
        <v>2000</v>
      </c>
      <c r="I91" s="21">
        <v>500</v>
      </c>
      <c r="J91" s="21">
        <v>1000</v>
      </c>
      <c r="K91" s="21">
        <v>1500</v>
      </c>
      <c r="L91" s="21">
        <v>2000</v>
      </c>
      <c r="M91" s="22"/>
      <c r="N91" s="22"/>
      <c r="O91" s="22"/>
      <c r="P91" s="22">
        <v>50</v>
      </c>
      <c r="Q91" s="22"/>
      <c r="R91" s="22"/>
      <c r="S91" s="22"/>
      <c r="T91" s="14">
        <f t="shared" si="59"/>
        <v>50</v>
      </c>
      <c r="U91" s="22"/>
      <c r="V91" s="22"/>
      <c r="W91" s="22"/>
      <c r="X91" s="22">
        <v>50</v>
      </c>
      <c r="Y91" s="22"/>
      <c r="Z91" s="22"/>
      <c r="AA91" s="22"/>
      <c r="AB91" s="14">
        <f t="shared" si="60"/>
        <v>50</v>
      </c>
      <c r="AC91" s="22"/>
      <c r="AD91" s="22"/>
      <c r="AE91" s="22"/>
      <c r="AF91" s="22">
        <v>50</v>
      </c>
      <c r="AG91" s="22"/>
      <c r="AH91" s="22"/>
      <c r="AI91" s="22"/>
      <c r="AJ91" s="14">
        <f t="shared" si="57"/>
        <v>50</v>
      </c>
      <c r="AK91" s="22"/>
      <c r="AL91" s="22"/>
      <c r="AM91" s="22"/>
      <c r="AN91" s="22">
        <v>50</v>
      </c>
      <c r="AO91" s="22"/>
      <c r="AP91" s="22"/>
      <c r="AQ91" s="22"/>
      <c r="AR91" s="14">
        <f t="shared" si="61"/>
        <v>50</v>
      </c>
      <c r="AS91" s="14">
        <f t="shared" si="58"/>
        <v>0</v>
      </c>
      <c r="AT91" s="14">
        <f t="shared" si="56"/>
        <v>0</v>
      </c>
      <c r="AU91" s="14">
        <f t="shared" si="56"/>
        <v>0</v>
      </c>
      <c r="AV91" s="14">
        <f t="shared" si="56"/>
        <v>200</v>
      </c>
      <c r="AW91" s="14">
        <f t="shared" si="56"/>
        <v>0</v>
      </c>
      <c r="AX91" s="14">
        <f t="shared" si="56"/>
        <v>0</v>
      </c>
      <c r="AY91" s="14">
        <f t="shared" si="56"/>
        <v>0</v>
      </c>
      <c r="AZ91" s="15">
        <f t="shared" si="56"/>
        <v>200</v>
      </c>
    </row>
    <row r="92" spans="1:52" ht="94.5" x14ac:dyDescent="0.25">
      <c r="A92" s="340"/>
      <c r="B92" s="345" t="s">
        <v>228</v>
      </c>
      <c r="C92" s="345" t="s">
        <v>229</v>
      </c>
      <c r="D92" s="346"/>
      <c r="E92" s="76" t="s">
        <v>231</v>
      </c>
      <c r="F92" s="56" t="s">
        <v>232</v>
      </c>
      <c r="G92" s="18"/>
      <c r="H92" s="18">
        <v>4</v>
      </c>
      <c r="I92" s="18">
        <v>1</v>
      </c>
      <c r="J92" s="18">
        <v>2</v>
      </c>
      <c r="K92" s="18">
        <v>3</v>
      </c>
      <c r="L92" s="18">
        <v>4</v>
      </c>
      <c r="M92" s="14"/>
      <c r="N92" s="14">
        <v>5</v>
      </c>
      <c r="O92" s="14"/>
      <c r="P92" s="14"/>
      <c r="Q92" s="14"/>
      <c r="R92" s="14"/>
      <c r="S92" s="14"/>
      <c r="T92" s="14">
        <f t="shared" si="59"/>
        <v>5</v>
      </c>
      <c r="U92" s="14"/>
      <c r="V92" s="14">
        <v>5</v>
      </c>
      <c r="W92" s="14"/>
      <c r="X92" s="14"/>
      <c r="Y92" s="14"/>
      <c r="Z92" s="14"/>
      <c r="AA92" s="14"/>
      <c r="AB92" s="14">
        <f t="shared" si="60"/>
        <v>5</v>
      </c>
      <c r="AC92" s="14"/>
      <c r="AD92" s="14">
        <v>5</v>
      </c>
      <c r="AE92" s="14"/>
      <c r="AF92" s="14"/>
      <c r="AG92" s="14"/>
      <c r="AH92" s="14"/>
      <c r="AI92" s="14"/>
      <c r="AJ92" s="14">
        <f t="shared" si="57"/>
        <v>5</v>
      </c>
      <c r="AK92" s="14"/>
      <c r="AL92" s="14">
        <v>5</v>
      </c>
      <c r="AM92" s="14"/>
      <c r="AN92" s="14"/>
      <c r="AO92" s="14"/>
      <c r="AP92" s="14"/>
      <c r="AQ92" s="14"/>
      <c r="AR92" s="14">
        <f t="shared" si="61"/>
        <v>5</v>
      </c>
      <c r="AS92" s="14">
        <f t="shared" ref="AS92:AZ95" si="62">+M92+U92+AC92+AK92</f>
        <v>0</v>
      </c>
      <c r="AT92" s="14">
        <f t="shared" si="62"/>
        <v>20</v>
      </c>
      <c r="AU92" s="14">
        <f t="shared" si="62"/>
        <v>0</v>
      </c>
      <c r="AV92" s="14">
        <f t="shared" si="62"/>
        <v>0</v>
      </c>
      <c r="AW92" s="14">
        <f t="shared" si="62"/>
        <v>0</v>
      </c>
      <c r="AX92" s="14">
        <f t="shared" si="62"/>
        <v>0</v>
      </c>
      <c r="AY92" s="14">
        <f t="shared" si="62"/>
        <v>0</v>
      </c>
      <c r="AZ92" s="15">
        <f t="shared" si="62"/>
        <v>20</v>
      </c>
    </row>
    <row r="93" spans="1:52" ht="81" x14ac:dyDescent="0.25">
      <c r="A93" s="340"/>
      <c r="B93" s="343"/>
      <c r="C93" s="343"/>
      <c r="D93" s="349"/>
      <c r="E93" s="76" t="s">
        <v>249</v>
      </c>
      <c r="F93" s="56" t="s">
        <v>250</v>
      </c>
      <c r="G93" s="18" t="s">
        <v>100</v>
      </c>
      <c r="H93" s="23">
        <v>1</v>
      </c>
      <c r="I93" s="23">
        <v>0.25</v>
      </c>
      <c r="J93" s="23">
        <v>0.5</v>
      </c>
      <c r="K93" s="23">
        <v>0.75</v>
      </c>
      <c r="L93" s="23">
        <v>1</v>
      </c>
      <c r="M93" s="14">
        <v>14</v>
      </c>
      <c r="N93" s="14"/>
      <c r="O93" s="14"/>
      <c r="P93" s="14"/>
      <c r="Q93" s="14"/>
      <c r="R93" s="14"/>
      <c r="S93" s="14"/>
      <c r="T93" s="14">
        <f t="shared" si="59"/>
        <v>14</v>
      </c>
      <c r="U93" s="14">
        <v>15</v>
      </c>
      <c r="V93" s="14"/>
      <c r="W93" s="14"/>
      <c r="X93" s="14"/>
      <c r="Y93" s="14"/>
      <c r="Z93" s="14"/>
      <c r="AA93" s="14"/>
      <c r="AB93" s="14">
        <f t="shared" si="60"/>
        <v>15</v>
      </c>
      <c r="AC93" s="14">
        <v>40</v>
      </c>
      <c r="AD93" s="14"/>
      <c r="AE93" s="14"/>
      <c r="AF93" s="14"/>
      <c r="AG93" s="14"/>
      <c r="AH93" s="14"/>
      <c r="AI93" s="14"/>
      <c r="AJ93" s="14">
        <f t="shared" si="57"/>
        <v>40</v>
      </c>
      <c r="AK93" s="14">
        <v>40</v>
      </c>
      <c r="AL93" s="14"/>
      <c r="AM93" s="14"/>
      <c r="AN93" s="14"/>
      <c r="AO93" s="14"/>
      <c r="AP93" s="14"/>
      <c r="AQ93" s="14"/>
      <c r="AR93" s="14">
        <f t="shared" si="61"/>
        <v>40</v>
      </c>
      <c r="AS93" s="14">
        <f t="shared" si="62"/>
        <v>109</v>
      </c>
      <c r="AT93" s="14">
        <f t="shared" si="62"/>
        <v>0</v>
      </c>
      <c r="AU93" s="14">
        <f t="shared" si="62"/>
        <v>0</v>
      </c>
      <c r="AV93" s="14">
        <f t="shared" si="62"/>
        <v>0</v>
      </c>
      <c r="AW93" s="14">
        <f t="shared" si="62"/>
        <v>0</v>
      </c>
      <c r="AX93" s="14">
        <f t="shared" si="62"/>
        <v>0</v>
      </c>
      <c r="AY93" s="14">
        <f t="shared" si="62"/>
        <v>0</v>
      </c>
      <c r="AZ93" s="15">
        <f t="shared" si="62"/>
        <v>109</v>
      </c>
    </row>
    <row r="94" spans="1:52" ht="94.5" x14ac:dyDescent="0.25">
      <c r="A94" s="340"/>
      <c r="B94" s="343"/>
      <c r="C94" s="343"/>
      <c r="D94" s="349"/>
      <c r="E94" s="76" t="s">
        <v>251</v>
      </c>
      <c r="F94" s="56" t="s">
        <v>252</v>
      </c>
      <c r="G94" s="18" t="s">
        <v>100</v>
      </c>
      <c r="H94" s="18">
        <v>8</v>
      </c>
      <c r="I94" s="18">
        <v>2</v>
      </c>
      <c r="J94" s="18">
        <v>4</v>
      </c>
      <c r="K94" s="18">
        <v>6</v>
      </c>
      <c r="L94" s="18">
        <v>8</v>
      </c>
      <c r="M94" s="14">
        <v>10</v>
      </c>
      <c r="N94" s="14"/>
      <c r="O94" s="14"/>
      <c r="P94" s="14"/>
      <c r="Q94" s="14"/>
      <c r="R94" s="14"/>
      <c r="S94" s="14"/>
      <c r="T94" s="14">
        <f t="shared" si="59"/>
        <v>10</v>
      </c>
      <c r="U94" s="14">
        <v>15</v>
      </c>
      <c r="V94" s="14"/>
      <c r="W94" s="14"/>
      <c r="X94" s="14"/>
      <c r="Y94" s="14"/>
      <c r="Z94" s="14"/>
      <c r="AA94" s="14"/>
      <c r="AB94" s="14">
        <f t="shared" si="60"/>
        <v>15</v>
      </c>
      <c r="AC94" s="14">
        <v>15</v>
      </c>
      <c r="AD94" s="14"/>
      <c r="AE94" s="14"/>
      <c r="AF94" s="14"/>
      <c r="AG94" s="14"/>
      <c r="AH94" s="14"/>
      <c r="AI94" s="14"/>
      <c r="AJ94" s="14">
        <f t="shared" si="57"/>
        <v>15</v>
      </c>
      <c r="AK94" s="14">
        <v>15</v>
      </c>
      <c r="AL94" s="14"/>
      <c r="AM94" s="14"/>
      <c r="AN94" s="14"/>
      <c r="AO94" s="14"/>
      <c r="AP94" s="14"/>
      <c r="AQ94" s="14"/>
      <c r="AR94" s="14">
        <f t="shared" si="61"/>
        <v>15</v>
      </c>
      <c r="AS94" s="14">
        <f t="shared" si="62"/>
        <v>55</v>
      </c>
      <c r="AT94" s="14">
        <f t="shared" si="62"/>
        <v>0</v>
      </c>
      <c r="AU94" s="14">
        <f t="shared" si="62"/>
        <v>0</v>
      </c>
      <c r="AV94" s="14">
        <f t="shared" si="62"/>
        <v>0</v>
      </c>
      <c r="AW94" s="14">
        <f t="shared" si="62"/>
        <v>0</v>
      </c>
      <c r="AX94" s="14">
        <f t="shared" si="62"/>
        <v>0</v>
      </c>
      <c r="AY94" s="14">
        <f t="shared" si="62"/>
        <v>0</v>
      </c>
      <c r="AZ94" s="15">
        <f t="shared" si="62"/>
        <v>55</v>
      </c>
    </row>
    <row r="95" spans="1:52" ht="176.25" thickBot="1" x14ac:dyDescent="0.3">
      <c r="A95" s="341"/>
      <c r="B95" s="348"/>
      <c r="C95" s="348"/>
      <c r="D95" s="350"/>
      <c r="E95" s="75" t="s">
        <v>259</v>
      </c>
      <c r="F95" s="59" t="s">
        <v>253</v>
      </c>
      <c r="G95" s="39" t="s">
        <v>100</v>
      </c>
      <c r="H95" s="39">
        <v>30</v>
      </c>
      <c r="I95" s="39">
        <v>15</v>
      </c>
      <c r="J95" s="39">
        <v>30</v>
      </c>
      <c r="K95" s="39">
        <v>30</v>
      </c>
      <c r="L95" s="39">
        <v>30</v>
      </c>
      <c r="M95" s="33">
        <v>10</v>
      </c>
      <c r="N95" s="33"/>
      <c r="O95" s="33"/>
      <c r="P95" s="33"/>
      <c r="Q95" s="33"/>
      <c r="R95" s="33"/>
      <c r="S95" s="33"/>
      <c r="T95" s="33">
        <f t="shared" si="59"/>
        <v>10</v>
      </c>
      <c r="U95" s="33">
        <v>10</v>
      </c>
      <c r="V95" s="33"/>
      <c r="W95" s="33"/>
      <c r="X95" s="33"/>
      <c r="Y95" s="33"/>
      <c r="Z95" s="33"/>
      <c r="AA95" s="33"/>
      <c r="AB95" s="33">
        <f t="shared" si="60"/>
        <v>10</v>
      </c>
      <c r="AC95" s="33">
        <v>20</v>
      </c>
      <c r="AD95" s="33"/>
      <c r="AE95" s="33"/>
      <c r="AF95" s="33"/>
      <c r="AG95" s="33"/>
      <c r="AH95" s="33"/>
      <c r="AI95" s="33"/>
      <c r="AJ95" s="33">
        <f t="shared" si="57"/>
        <v>20</v>
      </c>
      <c r="AK95" s="33">
        <v>20</v>
      </c>
      <c r="AL95" s="33"/>
      <c r="AM95" s="33"/>
      <c r="AN95" s="33"/>
      <c r="AO95" s="33"/>
      <c r="AP95" s="33"/>
      <c r="AQ95" s="33"/>
      <c r="AR95" s="33">
        <f t="shared" si="61"/>
        <v>20</v>
      </c>
      <c r="AS95" s="33">
        <f t="shared" si="62"/>
        <v>60</v>
      </c>
      <c r="AT95" s="33">
        <f t="shared" si="62"/>
        <v>0</v>
      </c>
      <c r="AU95" s="33">
        <f t="shared" si="62"/>
        <v>0</v>
      </c>
      <c r="AV95" s="33">
        <f t="shared" si="62"/>
        <v>0</v>
      </c>
      <c r="AW95" s="33">
        <f t="shared" si="62"/>
        <v>0</v>
      </c>
      <c r="AX95" s="33">
        <f t="shared" si="62"/>
        <v>0</v>
      </c>
      <c r="AY95" s="33">
        <f t="shared" si="62"/>
        <v>0</v>
      </c>
      <c r="AZ95" s="42">
        <f t="shared" si="62"/>
        <v>60</v>
      </c>
    </row>
  </sheetData>
  <protectedRanges>
    <protectedRange sqref="F4" name="Rango6_1_2_5"/>
    <protectedRange sqref="E5" name="Rango5_1_5_1_1"/>
    <protectedRange sqref="E5:F5" name="Rango6_1_2_3_1"/>
    <protectedRange sqref="E10:E11" name="Rango5_1_4"/>
    <protectedRange sqref="E10:E11" name="Rango6_6"/>
    <protectedRange sqref="E12" name="Rango5_1_2_1"/>
    <protectedRange sqref="E12:F12" name="Rango6_4_1"/>
    <protectedRange sqref="F11" name="Rango6_1_2_1_2"/>
    <protectedRange sqref="F10" name="Rango6_1_2_4_4"/>
    <protectedRange sqref="F13" name="Rango6_2_1_3_1"/>
    <protectedRange sqref="F14" name="Rango6_10"/>
  </protectedRanges>
  <autoFilter ref="A3:BD71"/>
  <mergeCells count="61">
    <mergeCell ref="C47:C51"/>
    <mergeCell ref="D15:D43"/>
    <mergeCell ref="D47:D50"/>
    <mergeCell ref="D44:D46"/>
    <mergeCell ref="C15:C46"/>
    <mergeCell ref="A4:A71"/>
    <mergeCell ref="B5:B9"/>
    <mergeCell ref="A1:J1"/>
    <mergeCell ref="A2:A3"/>
    <mergeCell ref="B2:B3"/>
    <mergeCell ref="C2:C3"/>
    <mergeCell ref="D2:D3"/>
    <mergeCell ref="E2:J2"/>
    <mergeCell ref="B10:B51"/>
    <mergeCell ref="B52:B61"/>
    <mergeCell ref="B62:B65"/>
    <mergeCell ref="D69:D71"/>
    <mergeCell ref="D58:D60"/>
    <mergeCell ref="C56:C57"/>
    <mergeCell ref="C10:C14"/>
    <mergeCell ref="D10:D14"/>
    <mergeCell ref="AC2:AJ2"/>
    <mergeCell ref="AK2:AR2"/>
    <mergeCell ref="AS2:AZ2"/>
    <mergeCell ref="M1:AZ1"/>
    <mergeCell ref="C7:C8"/>
    <mergeCell ref="D7:D8"/>
    <mergeCell ref="M2:T2"/>
    <mergeCell ref="U2:AB2"/>
    <mergeCell ref="C4:C6"/>
    <mergeCell ref="D4:D6"/>
    <mergeCell ref="E54:E55"/>
    <mergeCell ref="C72:C73"/>
    <mergeCell ref="D72:D73"/>
    <mergeCell ref="C67:C68"/>
    <mergeCell ref="D67:D68"/>
    <mergeCell ref="C64:C65"/>
    <mergeCell ref="D64:D65"/>
    <mergeCell ref="D56:D57"/>
    <mergeCell ref="C58:C61"/>
    <mergeCell ref="C54:C55"/>
    <mergeCell ref="D54:D55"/>
    <mergeCell ref="B66:B68"/>
    <mergeCell ref="B72:B73"/>
    <mergeCell ref="B75:B79"/>
    <mergeCell ref="C75:C79"/>
    <mergeCell ref="D75:D79"/>
    <mergeCell ref="A80:A84"/>
    <mergeCell ref="A72:A79"/>
    <mergeCell ref="B80:B83"/>
    <mergeCell ref="D80:D83"/>
    <mergeCell ref="C80:C83"/>
    <mergeCell ref="A85:A95"/>
    <mergeCell ref="C85:C89"/>
    <mergeCell ref="C90:C91"/>
    <mergeCell ref="D90:D91"/>
    <mergeCell ref="B92:B95"/>
    <mergeCell ref="C92:C95"/>
    <mergeCell ref="D92:D95"/>
    <mergeCell ref="D85:D89"/>
    <mergeCell ref="B85:B91"/>
  </mergeCells>
  <dataValidations count="2">
    <dataValidation allowBlank="1" showInputMessage="1" showErrorMessage="1" promptTitle="Indicador" prompt="Registre el indicador para la meta de producto" sqref="F4:F5 F10:F14"/>
    <dataValidation allowBlank="1" showInputMessage="1" showErrorMessage="1" promptTitle="Metas de producto del eje " prompt="Registre aquí todas las metas de producto que presenta el PST en el eje analizado." sqref="E5 E10:E12"/>
  </dataValidations>
  <printOptions horizontalCentered="1"/>
  <pageMargins left="0.70866141732283472" right="0.70866141732283472" top="0.94488188976377963" bottom="0.74803149606299213" header="0.31496062992125984" footer="0.31496062992125984"/>
  <pageSetup paperSize="5" scale="49" orientation="landscape" r:id="rId1"/>
  <headerFooter>
    <oddHeader>&amp;L&amp;"Arial Narrow,Normal"&amp;10DEPARTAMENTO DEL MAGDALENA&amp;C&amp;"Arial Narrow,Normal"&amp;10PLAN DE DESARROLLO 2012 - 2015&amp;R&amp;"Arial Narrow,Normal"&amp;10PLAN PLURIANUAL DE INVERSIONES (en millones $)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FORMATO</vt:lpstr>
      <vt:lpstr>GENERAL JUNIO</vt:lpstr>
      <vt:lpstr>RENDICION DE CUENTAS (2012)</vt:lpstr>
      <vt:lpstr>EDUCACION</vt:lpstr>
      <vt:lpstr>EDUCACION!Área_de_impresión</vt:lpstr>
      <vt:lpstr>FORMATO!Área_de_impresión</vt:lpstr>
      <vt:lpstr>'GENERAL JUNIO'!Área_de_impresión</vt:lpstr>
      <vt:lpstr>'RENDICION DE CUENTAS (2012)'!Área_de_impresión</vt:lpstr>
      <vt:lpstr>EDUCACION!Títulos_a_imprimir</vt:lpstr>
      <vt:lpstr>FORMATO!Títulos_a_imprimir</vt:lpstr>
      <vt:lpstr>'GENERAL JUNIO'!Títulos_a_imprimir</vt:lpstr>
      <vt:lpstr>'RENDICION DE CUENTAS (2012)'!Títulos_a_imprimir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PLANEACION1</cp:lastModifiedBy>
  <cp:lastPrinted>2014-08-27T13:39:52Z</cp:lastPrinted>
  <dcterms:created xsi:type="dcterms:W3CDTF">2012-02-21T14:17:33Z</dcterms:created>
  <dcterms:modified xsi:type="dcterms:W3CDTF">2014-08-27T15:36:06Z</dcterms:modified>
</cp:coreProperties>
</file>